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9525" tabRatio="817" firstSheet="2" activeTab="4"/>
  </bookViews>
  <sheets>
    <sheet name="XXXX" sheetId="1" state="veryHidden" r:id="rId1"/>
    <sheet name="표지" sheetId="2" r:id="rId2"/>
    <sheet name="적용기준-전체" sheetId="3" r:id="rId3"/>
    <sheet name="최종단가산출" sheetId="4" r:id="rId4"/>
    <sheet name="단가산출근거" sheetId="5" r:id="rId5"/>
    <sheet name="등재사항" sheetId="6" r:id="rId6"/>
    <sheet name="참고자료-안정화재" sheetId="7" r:id="rId7"/>
    <sheet name="참고자료-Hi-그린 공법만" sheetId="8" r:id="rId8"/>
  </sheets>
  <definedNames>
    <definedName name="_xlnm.Print_Titles" localSheetId="6">'참고자료-안정화재'!$1:$2</definedName>
    <definedName name="_xlnm.Print_Titles" localSheetId="7">'참고자료-Hi-그린 공법만'!$1:$2</definedName>
    <definedName name="_xlnm.Print_Titles" localSheetId="3">'최종단가산출'!$1:$2</definedName>
  </definedNames>
  <calcPr fullCalcOnLoad="1"/>
</workbook>
</file>

<file path=xl/sharedStrings.xml><?xml version="1.0" encoding="utf-8"?>
<sst xmlns="http://schemas.openxmlformats.org/spreadsheetml/2006/main" count="997" uniqueCount="266">
  <si>
    <t>공    종</t>
  </si>
  <si>
    <t>규    격</t>
  </si>
  <si>
    <t>수    량</t>
  </si>
  <si>
    <t>단위</t>
  </si>
  <si>
    <t xml:space="preserve">     재    료    비</t>
  </si>
  <si>
    <t xml:space="preserve">     노    무    비</t>
  </si>
  <si>
    <t>경</t>
  </si>
  <si>
    <t>비</t>
  </si>
  <si>
    <t>총</t>
  </si>
  <si>
    <t>액</t>
  </si>
  <si>
    <t>비    고</t>
  </si>
  <si>
    <t>단    가</t>
  </si>
  <si>
    <t>금    액</t>
  </si>
  <si>
    <t>M2</t>
  </si>
  <si>
    <t>EA</t>
  </si>
  <si>
    <t>작업반장</t>
  </si>
  <si>
    <t>인</t>
  </si>
  <si>
    <t>특별인부</t>
  </si>
  <si>
    <t>보통인부</t>
  </si>
  <si>
    <t>잡재료비</t>
  </si>
  <si>
    <t>재료비의 3%</t>
  </si>
  <si>
    <t>식</t>
  </si>
  <si>
    <t>철망</t>
  </si>
  <si>
    <t xml:space="preserve">#10 (32-23) X 58 </t>
  </si>
  <si>
    <t>철선</t>
  </si>
  <si>
    <t>#8, PVC 코팅</t>
  </si>
  <si>
    <t>M</t>
  </si>
  <si>
    <t>착암공</t>
  </si>
  <si>
    <t>발전기</t>
  </si>
  <si>
    <t>50kW</t>
  </si>
  <si>
    <t>HR</t>
  </si>
  <si>
    <t>L</t>
  </si>
  <si>
    <t>G</t>
  </si>
  <si>
    <t>KG</t>
  </si>
  <si>
    <t>취부기</t>
  </si>
  <si>
    <t>트럭크레인</t>
  </si>
  <si>
    <t>5 TON</t>
  </si>
  <si>
    <t>6 TON</t>
  </si>
  <si>
    <t>물탱크</t>
  </si>
  <si>
    <t>5,500 L</t>
  </si>
  <si>
    <t>자흡식 펌프</t>
  </si>
  <si>
    <t>100 MM</t>
  </si>
  <si>
    <t>기구손료</t>
  </si>
  <si>
    <t>노무비의 2%</t>
  </si>
  <si>
    <t xml:space="preserve"> </t>
  </si>
  <si>
    <t>덤프트럭</t>
  </si>
  <si>
    <r>
      <t xml:space="preserve">  1. 취  부  기 (4.3M</t>
    </r>
    <r>
      <rPr>
        <vertAlign val="superscript"/>
        <sz val="12"/>
        <rFont val="굴림체"/>
        <family val="3"/>
      </rPr>
      <t xml:space="preserve">3 </t>
    </r>
    <r>
      <rPr>
        <sz val="12"/>
        <rFont val="굴림체"/>
        <family val="3"/>
      </rPr>
      <t>, 80ps)</t>
    </r>
  </si>
  <si>
    <t xml:space="preserve">  2. 트 럭 탑 재 크 레 인(5TON)</t>
  </si>
  <si>
    <t xml:space="preserve">  3. 덤 프 트 럭(6 TON )</t>
  </si>
  <si>
    <t xml:space="preserve">  4. 물  탱  크(5,500L)</t>
  </si>
  <si>
    <t xml:space="preserve">  5. 자 흡 식 펌 프 (100MM)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</si>
  <si>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</si>
  <si>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</si>
  <si>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덤프트럭</t>
  </si>
  <si>
    <t>소계</t>
  </si>
  <si>
    <t>HR</t>
  </si>
  <si>
    <t>천연섬유망</t>
  </si>
  <si>
    <t>고정핀</t>
  </si>
  <si>
    <t>EA</t>
  </si>
  <si>
    <t>특별인부</t>
  </si>
  <si>
    <t>인</t>
  </si>
  <si>
    <t>보통인부</t>
  </si>
  <si>
    <t>잡재료비</t>
  </si>
  <si>
    <t>재료비의 3%</t>
  </si>
  <si>
    <t>식</t>
  </si>
  <si>
    <t>천연섬유NET</t>
  </si>
  <si>
    <t>φ 5 X 30 X 30</t>
  </si>
  <si>
    <t>작업반장</t>
  </si>
  <si>
    <t>기구손료</t>
  </si>
  <si>
    <t>노무비의 2%</t>
  </si>
  <si>
    <t>φ 1 X 100 X 100</t>
  </si>
  <si>
    <t>M2</t>
  </si>
  <si>
    <t>φ 5 X 30 X 30</t>
  </si>
  <si>
    <t>ø16, L-300</t>
  </si>
  <si>
    <t xml:space="preserve">  6. 발  전  기 (50KW)</t>
  </si>
  <si>
    <t>천연섬유망설치</t>
  </si>
  <si>
    <t>천연섬유NET설치</t>
  </si>
  <si>
    <t>ø16, L-200~300</t>
  </si>
  <si>
    <t>L-200~250</t>
  </si>
  <si>
    <t>고정핀</t>
  </si>
  <si>
    <t>착지핀</t>
  </si>
  <si>
    <t>(단위 : 원)</t>
  </si>
  <si>
    <t>분 류</t>
  </si>
  <si>
    <t>세부항목</t>
  </si>
  <si>
    <t>규 격</t>
  </si>
  <si>
    <t>단위</t>
  </si>
  <si>
    <t>등재가격</t>
  </si>
  <si>
    <t>등재 페이지</t>
  </si>
  <si>
    <t>비 고</t>
  </si>
  <si>
    <t>표토구조형성</t>
  </si>
  <si>
    <t>볏짚 L-30~50</t>
  </si>
  <si>
    <t>입체구성</t>
  </si>
  <si>
    <t>입체반응</t>
  </si>
  <si>
    <t>천연섬유망</t>
  </si>
  <si>
    <t>일위대가</t>
  </si>
  <si>
    <t>적산자료</t>
  </si>
  <si>
    <t>적산정보</t>
  </si>
  <si>
    <t>품      셈</t>
  </si>
  <si>
    <t>철망설치</t>
  </si>
  <si>
    <t>제     호표  녹화기초공 (철망공)  - 10 ㎡ 당 -</t>
  </si>
  <si>
    <t>녹화기반토양</t>
  </si>
  <si>
    <t>입단형성제</t>
  </si>
  <si>
    <t>배합종자(표준형)</t>
  </si>
  <si>
    <t>입단형성제</t>
  </si>
  <si>
    <t>ø1, 5~100 (JUTE-MESH)</t>
  </si>
  <si>
    <t>㈜ 현 우 그 린</t>
  </si>
  <si>
    <t>건설적산</t>
  </si>
  <si>
    <t>앵커핀</t>
  </si>
  <si>
    <t>-</t>
  </si>
  <si>
    <t>1cm</t>
  </si>
  <si>
    <t>SEED형</t>
  </si>
  <si>
    <t>1cm (섬유망)</t>
  </si>
  <si>
    <t xml:space="preserve"> </t>
  </si>
  <si>
    <t>-</t>
  </si>
  <si>
    <t>(원/㎡당)</t>
  </si>
  <si>
    <t>토 질</t>
  </si>
  <si>
    <t>토양경도(mm)</t>
  </si>
  <si>
    <t>균열간격   (cm)</t>
  </si>
  <si>
    <t>경 사</t>
  </si>
  <si>
    <t>평균           굴곡편차</t>
  </si>
  <si>
    <t>적 용 기 준</t>
  </si>
  <si>
    <t>설 계 표 시</t>
  </si>
  <si>
    <t>공 사 비</t>
  </si>
  <si>
    <t>시공두께(cm)</t>
  </si>
  <si>
    <t>안정화재종류</t>
  </si>
  <si>
    <t>보통토사</t>
  </si>
  <si>
    <t>25이하</t>
  </si>
  <si>
    <t>1:2.0 이상</t>
  </si>
  <si>
    <t>1:1.9~1:1.5</t>
  </si>
  <si>
    <t>THK - 1</t>
  </si>
  <si>
    <t>1:1.4 이하</t>
  </si>
  <si>
    <t>강마사        점성토</t>
  </si>
  <si>
    <t>25~28</t>
  </si>
  <si>
    <t>1:1.5 이상</t>
  </si>
  <si>
    <t>THK - 2</t>
  </si>
  <si>
    <t>THK - 3</t>
  </si>
  <si>
    <t>천연섬유NET</t>
  </si>
  <si>
    <t>3cm (섬유NET)</t>
  </si>
  <si>
    <t>리핑암</t>
  </si>
  <si>
    <t>29이상</t>
  </si>
  <si>
    <t>1:1.0 이상</t>
  </si>
  <si>
    <t>1:0.9 이하</t>
  </si>
  <si>
    <t>기초철망</t>
  </si>
  <si>
    <t>3cm (기초철망)</t>
  </si>
  <si>
    <t>풍화암</t>
  </si>
  <si>
    <t>1~10</t>
  </si>
  <si>
    <t>10 이상</t>
  </si>
  <si>
    <t>1:0.9~1:0.7</t>
  </si>
  <si>
    <t>10 미만</t>
  </si>
  <si>
    <t>THK - 4</t>
  </si>
  <si>
    <t>4cm (기초철망)</t>
  </si>
  <si>
    <t>연,경암</t>
  </si>
  <si>
    <t>10~30</t>
  </si>
  <si>
    <t>1:0.7 이상</t>
  </si>
  <si>
    <t>THK - 5</t>
  </si>
  <si>
    <t>5cm (기초철망)</t>
  </si>
  <si>
    <t>THK - 7</t>
  </si>
  <si>
    <t>7cm (기초철망)</t>
  </si>
  <si>
    <t>30 이상</t>
  </si>
  <si>
    <t>1:0.6 이하</t>
  </si>
  <si>
    <t>건설공사표준품셈
(건설교통저널)</t>
  </si>
  <si>
    <t>건설신기술품셈
(한국건설신기술협회)</t>
  </si>
  <si>
    <t>녹화기반토양</t>
  </si>
  <si>
    <t>입단형성제</t>
  </si>
  <si>
    <t>표토구조형성</t>
  </si>
  <si>
    <r>
      <t>4.3 M</t>
    </r>
    <r>
      <rPr>
        <vertAlign val="superscript"/>
        <sz val="12"/>
        <rFont val="굴림체"/>
        <family val="3"/>
      </rPr>
      <t>3</t>
    </r>
  </si>
  <si>
    <t>소계</t>
  </si>
  <si>
    <t>HR</t>
  </si>
  <si>
    <t>2cm (섬유NET)</t>
  </si>
  <si>
    <t>식</t>
  </si>
  <si>
    <t>10M2단가적용</t>
  </si>
  <si>
    <t>경유</t>
  </si>
  <si>
    <t xml:space="preserve">취부기가격 : </t>
  </si>
  <si>
    <t>경유가격</t>
  </si>
  <si>
    <t>기계운전사</t>
  </si>
  <si>
    <t>운반차기사</t>
  </si>
  <si>
    <t xml:space="preserve">취부기가격 : </t>
  </si>
  <si>
    <t>환율 :         $1=</t>
  </si>
  <si>
    <t>장비가격</t>
  </si>
  <si>
    <t>트럭탑재크레인(5TON)</t>
  </si>
  <si>
    <t>덤프트럭(6TON)</t>
  </si>
  <si>
    <t>물탱크(5,500L)</t>
  </si>
  <si>
    <t>자흡식펌프(100MM)</t>
  </si>
  <si>
    <t>유류대</t>
  </si>
  <si>
    <t>노무비</t>
  </si>
  <si>
    <t>감가상각</t>
  </si>
  <si>
    <t>발전기(50KW)</t>
  </si>
  <si>
    <t>취부기</t>
  </si>
  <si>
    <t>트럭크레인</t>
  </si>
  <si>
    <t>덤프트럭</t>
  </si>
  <si>
    <t>물탱크</t>
  </si>
  <si>
    <t>자흡식펌프</t>
  </si>
  <si>
    <t>발전기</t>
  </si>
  <si>
    <t>■ 단가 산출 근거 (1시간 당)</t>
  </si>
  <si>
    <t>작업반장</t>
  </si>
  <si>
    <t>■ 단가 산출 근거</t>
  </si>
  <si>
    <t>ℓ</t>
  </si>
  <si>
    <t>g</t>
  </si>
  <si>
    <t>㎏</t>
  </si>
  <si>
    <t>㎡</t>
  </si>
  <si>
    <t>철망</t>
  </si>
  <si>
    <t>철선</t>
  </si>
  <si>
    <t>m</t>
  </si>
  <si>
    <t>ø5 X 30 X 30 (COIR-NET)</t>
  </si>
  <si>
    <t>앵커핀</t>
  </si>
  <si>
    <t>EA</t>
  </si>
  <si>
    <t>착지핀</t>
  </si>
  <si>
    <t>고정핀</t>
  </si>
  <si>
    <t>ℓ</t>
  </si>
  <si>
    <t xml:space="preserve"> </t>
  </si>
  <si>
    <t>건설표준품셈
(건설연구사)</t>
  </si>
  <si>
    <t>착암공</t>
  </si>
  <si>
    <t>제     호표 천연섬유NET 설치공사 -10 M2당-</t>
  </si>
  <si>
    <t>제    호표 천연섬유망 설치공사 -10 M2당-</t>
  </si>
  <si>
    <t>법면녹화자재(3)</t>
  </si>
  <si>
    <t>휀스(1), 횡선</t>
  </si>
  <si>
    <t>조경용net잔디,조경용앙카봉</t>
  </si>
  <si>
    <t>조경용net잔디,조경용착지핀</t>
  </si>
  <si>
    <t>체인링크철망,pvc피복철선</t>
  </si>
  <si>
    <t>-</t>
  </si>
  <si>
    <t>나무숲녹화용</t>
  </si>
  <si>
    <t>제     호표   Hi-그린 녹화(나무숲)공법 ( SEED형 )  - 10 M2 당 -</t>
  </si>
  <si>
    <t>제     호표  Hi-그린 녹화(나무숲)공법 (THK -   1 CM)  - 10 M2 당 -</t>
  </si>
  <si>
    <t>제     호표  Hi-그린 녹화(나무숲)공법 (THK - 1 CM + 천연섬유망설치)  - 10 M2 당 -</t>
  </si>
  <si>
    <t>제     호표  Hi-그린 녹화(나무숲)공법 (THK - 2 CM + 천연섬유NET설치)  - 10 M2 당 -</t>
  </si>
  <si>
    <t>제     호표  Hi-그린 녹화(나무숲)공법 (THK - 3 CM + 천연섬유NET설치)  - 10 M2 당 -</t>
  </si>
  <si>
    <t>제     호표  Hi-그린 녹화(나무숲)공법 (THK - 3 CM + 철망설치)  - 10 M2 당 -</t>
  </si>
  <si>
    <t>제     호표  Hi-그린 녹화(나무숲)공법 (THK - 4 CM + 철망설치)  - 10 M2 당 -</t>
  </si>
  <si>
    <t>제     호표  Hi-그린 녹화(나무숲)공법 (THK - 5 CM + 철망설치)   - 10 M2 당 -</t>
  </si>
  <si>
    <t>제     호표  Hi-그린 녹화(나무숲)공법 (THK - 7 CM + 철망설치)  - 10 M2 당 -</t>
  </si>
  <si>
    <t>Hi-그린 녹화공법 적용기준 및 공사비</t>
  </si>
  <si>
    <t>나무숲녹화용</t>
  </si>
  <si>
    <t>녹화기반토양</t>
  </si>
  <si>
    <t>유기기반토양</t>
  </si>
  <si>
    <t>Hi-  멀칭재</t>
  </si>
  <si>
    <t>Hi-   구성제</t>
  </si>
  <si>
    <t>Hi-   반응제</t>
  </si>
  <si>
    <t>생태숲녹화용</t>
  </si>
  <si>
    <t>풀숲녹화용</t>
  </si>
  <si>
    <t xml:space="preserve">배합종자 </t>
  </si>
  <si>
    <t>제     호표  Hi-그린 녹화(나무숲)공법 ( SEED형 )  - 10 M2 당 -</t>
  </si>
  <si>
    <t>나무숲복원용</t>
  </si>
  <si>
    <t>제    호표  Hi-그린 녹화(나무숲)공법 (THK -   1 CM)  - 10 M2 당 -</t>
  </si>
  <si>
    <t>제     호표  Hi-그린 녹화(나무숲)공법 (THK -   2 CM)  - 10 M2 당 -</t>
  </si>
  <si>
    <t>제    호표   Hi-그린 녹화(나무숲)공법 (THK -   3 CM)  - 10 M2 당 -</t>
  </si>
  <si>
    <t>제     호표  Hi-그린 녹화(나무숲)공법 (THK -   4 CM)  - 10 M2 당 -</t>
  </si>
  <si>
    <t>제     호표  Hi-그린 녹화(나무숲)공법 (THK -   5 CM)   - 10 M2 당 -</t>
  </si>
  <si>
    <t>제     호표  Hi-그린 녹화(나무숲)공법 (THK -   7 CM)  - 10 M2 당 -</t>
  </si>
  <si>
    <t>Hi-그린(나무숲) 녹화공법 일위대가</t>
  </si>
  <si>
    <t>Hi-토 기반재</t>
  </si>
  <si>
    <t>(2006년도 상반기)</t>
  </si>
  <si>
    <t>2006년 상반기</t>
  </si>
  <si>
    <t>2006년 상반기</t>
  </si>
  <si>
    <t>2006년</t>
  </si>
  <si>
    <t>물가정보 1172페이지</t>
  </si>
  <si>
    <t>물가정보(2월)</t>
  </si>
  <si>
    <t>거래가격(2월)</t>
  </si>
  <si>
    <t>물가자료(2월)</t>
  </si>
  <si>
    <t>323~325</t>
  </si>
  <si>
    <t>221~227</t>
  </si>
  <si>
    <t>139~140</t>
  </si>
  <si>
    <t>147~149</t>
  </si>
  <si>
    <t xml:space="preserve">■ 2006년도 공법 관련자료 등재사항 </t>
  </si>
  <si>
    <t>2006년</t>
  </si>
  <si>
    <t>2006년</t>
  </si>
  <si>
    <t>(2006년 1월 3일 고시)</t>
  </si>
</sst>
</file>

<file path=xl/styles.xml><?xml version="1.0" encoding="utf-8"?>
<styleSheet xmlns="http://schemas.openxmlformats.org/spreadsheetml/2006/main">
  <numFmts count="6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_);[Red]\(#,##0\)"/>
    <numFmt numFmtId="185" formatCode="#,##0.0_);[Red]\(#,##0.0\)"/>
    <numFmt numFmtId="186" formatCode="mm&quot;월&quot;\ dd&quot;일&quot;"/>
    <numFmt numFmtId="187" formatCode="#,##0.00_);[Red]\(#,##0.00\)"/>
    <numFmt numFmtId="188" formatCode="#,##0.000_);[Red]\(#,##0.000\)"/>
    <numFmt numFmtId="189" formatCode="0.0"/>
    <numFmt numFmtId="190" formatCode="#,##0.0"/>
    <numFmt numFmtId="191" formatCode="_ * #,##0.0_ ;_ * \-#,##0.0_ ;_ * &quot;-&quot;_ ;_ @_ "/>
    <numFmt numFmtId="192" formatCode="_ * #,##0.00_ ;_ * \-#,##0.00_ ;_ * &quot;-&quot;_ ;_ @_ "/>
    <numFmt numFmtId="193" formatCode="0.000"/>
    <numFmt numFmtId="194" formatCode="0.0000"/>
    <numFmt numFmtId="195" formatCode="_ * #,##0.000_ ;_ * \-#,##0.000_ ;_ * &quot;-&quot;_ ;_ @_ "/>
    <numFmt numFmtId="196" formatCode="#,###"/>
    <numFmt numFmtId="197" formatCode="#,##0_ "/>
    <numFmt numFmtId="198" formatCode="#,##0.0_ "/>
    <numFmt numFmtId="199" formatCode="#,##0.00_ "/>
    <numFmt numFmtId="200" formatCode="#,##0.0_);\(#,##0.0\)"/>
    <numFmt numFmtId="201" formatCode="0.00_);[Red]\(0.00\)"/>
    <numFmt numFmtId="202" formatCode="0.0_);[Red]\(0.0\)"/>
    <numFmt numFmtId="203" formatCode="0_);[Red]\(0\)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_-;\-* #,##0_-;_-* &quot;-&quot;??_-;_-@_-"/>
    <numFmt numFmtId="208" formatCode="#\ ???/???"/>
    <numFmt numFmtId="209" formatCode="#,##0.0;\-#,##0.0"/>
    <numFmt numFmtId="210" formatCode="#,##0.000;\-#,##0.000"/>
    <numFmt numFmtId="211" formatCode="#,##0.0000;\-#,##0.0000"/>
    <numFmt numFmtId="212" formatCode="_-* #,##0.0_-;\-* #,##0.0_-;_-* &quot;-&quot;?_-;_-@_-"/>
    <numFmt numFmtId="213" formatCode="#,##0.0000_);[Red]\(#,##0.0000\)"/>
    <numFmt numFmtId="214" formatCode="0.0%"/>
    <numFmt numFmtId="215" formatCode="0.000%"/>
    <numFmt numFmtId="216" formatCode="_-* #,##0.000_-;\-* #,##0.000_-;_-* &quot;-&quot;???_-;_-@_-"/>
    <numFmt numFmtId="217" formatCode="_-&quot;US$&quot;* #,##0.00_ ;_-&quot;US$&quot;* \-#,##0.00\ ;_-&quot;US$&quot;* &quot;-&quot;??_ ;_-@_ "/>
    <numFmt numFmtId="218" formatCode="_-\$* #,##0.00_ ;_-\$* \-#,##0.00\ ;_-\$* &quot;-&quot;??_ ;_-@_ "/>
    <numFmt numFmtId="219" formatCode="_-&quot;\&quot;* #,##0.0_-;\-&quot;\&quot;* #,##0.0_-;_-&quot;\&quot;* &quot;-&quot;_-;_-@_-"/>
    <numFmt numFmtId="220" formatCode="_-\$* #,##0.000_ ;_-\$* \-#,##0.000\ ;_-\$* &quot;-&quot;??_ ;_-@_ "/>
    <numFmt numFmtId="221" formatCode="_-\$* #,##0.0_ ;_-\$* \-#,##0.0\ ;_-\$* &quot;-&quot;??_ ;_-@_ "/>
    <numFmt numFmtId="222" formatCode="_-&quot;\&quot;* #,##0.0_-;\-&quot;\&quot;* #,##0.0_-;_-&quot;\&quot;* &quot;-&quot;?_-;_-@_-"/>
    <numFmt numFmtId="223" formatCode="_-&quot;\&quot;* #,##0.0_-;\-&quot;\&quot;* #,##0.0_-;_-&quot;\&quot;* &quot;-&quot;??_-;_-@_-"/>
    <numFmt numFmtId="224" formatCode="_-&quot;\&quot;* #,##0_-;\-&quot;\&quot;* #,##0_-;_-&quot;\&quot;* &quot;-&quot;??_-;_-@_-"/>
    <numFmt numFmtId="225" formatCode="_-* #,##0.0_-;\-* #,##0.0_-;_-* &quot;-&quot;??_-;_-@_-"/>
    <numFmt numFmtId="226" formatCode="0.0_ "/>
    <numFmt numFmtId="227" formatCode="0_ "/>
    <numFmt numFmtId="228" formatCode="_-&quot;\&quot;* #,##0_-;\-&quot;\&quot;* #,##0_-;_-&quot;\&quot;* &quot;-&quot;?_-;_-@_-"/>
    <numFmt numFmtId="229" formatCode="_-&quot;\&quot;* #,##0.00_-;\-&quot;\&quot;* #,##0.00_-;_-&quot;\&quot;* &quot;-&quot;_-;_-@_-"/>
    <numFmt numFmtId="230" formatCode="_-&quot;\&quot;* #,##0.000_-;\-&quot;\&quot;* #,##0.000_-;_-&quot;\&quot;* &quot;-&quot;_-;_-@_-"/>
    <numFmt numFmtId="231" formatCode="0.00_ "/>
  </numFmts>
  <fonts count="23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color indexed="8"/>
      <name val="굴림체"/>
      <family val="3"/>
    </font>
    <font>
      <sz val="12"/>
      <name val="굴림체"/>
      <family val="3"/>
    </font>
    <font>
      <vertAlign val="superscript"/>
      <sz val="12"/>
      <name val="굴림체"/>
      <family val="3"/>
    </font>
    <font>
      <sz val="8"/>
      <name val="바탕"/>
      <family val="1"/>
    </font>
    <font>
      <sz val="11"/>
      <name val="굴림체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바탕체"/>
      <family val="1"/>
    </font>
    <font>
      <sz val="9"/>
      <name val="굴림체"/>
      <family val="3"/>
    </font>
    <font>
      <b/>
      <sz val="26"/>
      <name val="굴림"/>
      <family val="3"/>
    </font>
    <font>
      <sz val="12"/>
      <name val="굴림"/>
      <family val="3"/>
    </font>
    <font>
      <b/>
      <sz val="2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6"/>
      <name val="굴림"/>
      <family val="3"/>
    </font>
    <font>
      <sz val="8"/>
      <name val="돋움"/>
      <family val="3"/>
    </font>
    <font>
      <sz val="10"/>
      <name val="굴림"/>
      <family val="3"/>
    </font>
    <font>
      <sz val="11"/>
      <name val="돋움"/>
      <family val="3"/>
    </font>
    <font>
      <b/>
      <sz val="18"/>
      <name val="굴림"/>
      <family val="3"/>
    </font>
  </fonts>
  <fills count="4">
    <fill>
      <patternFill/>
    </fill>
    <fill>
      <patternFill patternType="gray125"/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4" fontId="5" fillId="0" borderId="5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horizontal="center" vertical="center"/>
    </xf>
    <xf numFmtId="184" fontId="5" fillId="0" borderId="5" xfId="0" applyNumberFormat="1" applyFont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9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7" xfId="0" applyNumberFormat="1" applyFont="1" applyBorder="1" applyAlignment="1" quotePrefix="1">
      <alignment vertical="center"/>
    </xf>
    <xf numFmtId="184" fontId="5" fillId="0" borderId="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181" fontId="5" fillId="0" borderId="6" xfId="17" applyFont="1" applyBorder="1" applyAlignment="1">
      <alignment vertical="center"/>
    </xf>
    <xf numFmtId="191" fontId="5" fillId="0" borderId="6" xfId="17" applyNumberFormat="1" applyFont="1" applyBorder="1" applyAlignment="1">
      <alignment vertical="center"/>
    </xf>
    <xf numFmtId="181" fontId="4" fillId="2" borderId="1" xfId="17" applyFont="1" applyFill="1" applyBorder="1" applyAlignment="1">
      <alignment horizontal="center"/>
    </xf>
    <xf numFmtId="181" fontId="4" fillId="2" borderId="3" xfId="17" applyFont="1" applyFill="1" applyBorder="1" applyAlignment="1">
      <alignment horizontal="center" vertical="center"/>
    </xf>
    <xf numFmtId="181" fontId="5" fillId="0" borderId="21" xfId="17" applyFont="1" applyBorder="1" applyAlignment="1">
      <alignment vertical="center"/>
    </xf>
    <xf numFmtId="181" fontId="5" fillId="0" borderId="9" xfId="17" applyFont="1" applyBorder="1" applyAlignment="1">
      <alignment vertical="center"/>
    </xf>
    <xf numFmtId="181" fontId="5" fillId="0" borderId="11" xfId="17" applyFont="1" applyBorder="1" applyAlignment="1">
      <alignment vertical="center"/>
    </xf>
    <xf numFmtId="181" fontId="5" fillId="0" borderId="14" xfId="17" applyFont="1" applyBorder="1" applyAlignment="1">
      <alignment vertical="center"/>
    </xf>
    <xf numFmtId="181" fontId="5" fillId="0" borderId="16" xfId="17" applyFont="1" applyBorder="1" applyAlignment="1">
      <alignment vertical="center"/>
    </xf>
    <xf numFmtId="181" fontId="5" fillId="0" borderId="17" xfId="17" applyFont="1" applyBorder="1" applyAlignment="1">
      <alignment vertical="center"/>
    </xf>
    <xf numFmtId="181" fontId="5" fillId="0" borderId="17" xfId="17" applyFont="1" applyBorder="1" applyAlignment="1">
      <alignment horizontal="center" vertical="center"/>
    </xf>
    <xf numFmtId="181" fontId="5" fillId="0" borderId="19" xfId="17" applyFont="1" applyBorder="1" applyAlignment="1">
      <alignment horizontal="center" vertical="center"/>
    </xf>
    <xf numFmtId="181" fontId="5" fillId="0" borderId="19" xfId="17" applyFont="1" applyBorder="1" applyAlignment="1">
      <alignment vertical="center"/>
    </xf>
    <xf numFmtId="181" fontId="5" fillId="0" borderId="14" xfId="17" applyNumberFormat="1" applyFont="1" applyBorder="1" applyAlignment="1">
      <alignment vertical="center"/>
    </xf>
    <xf numFmtId="181" fontId="5" fillId="0" borderId="6" xfId="17" applyNumberFormat="1" applyFont="1" applyBorder="1" applyAlignment="1">
      <alignment vertical="center"/>
    </xf>
    <xf numFmtId="184" fontId="8" fillId="0" borderId="7" xfId="0" applyNumberFormat="1" applyFont="1" applyBorder="1" applyAlignment="1">
      <alignment horizontal="center" vertical="center" wrapText="1"/>
    </xf>
    <xf numFmtId="184" fontId="5" fillId="0" borderId="7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81" fontId="4" fillId="0" borderId="6" xfId="17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Font="1" applyBorder="1" applyAlignment="1">
      <alignment horizontal="right" vertical="center"/>
    </xf>
    <xf numFmtId="193" fontId="5" fillId="0" borderId="6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vertical="center"/>
    </xf>
    <xf numFmtId="195" fontId="5" fillId="0" borderId="6" xfId="17" applyNumberFormat="1" applyFont="1" applyBorder="1" applyAlignment="1">
      <alignment vertical="center"/>
    </xf>
    <xf numFmtId="191" fontId="5" fillId="0" borderId="6" xfId="17" applyNumberFormat="1" applyFont="1" applyBorder="1" applyAlignment="1">
      <alignment horizontal="right" vertical="center"/>
    </xf>
    <xf numFmtId="192" fontId="5" fillId="0" borderId="6" xfId="17" applyNumberFormat="1" applyFont="1" applyBorder="1" applyAlignment="1">
      <alignment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22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81" fontId="5" fillId="0" borderId="0" xfId="17" applyFont="1" applyAlignment="1">
      <alignment/>
    </xf>
    <xf numFmtId="0" fontId="5" fillId="0" borderId="0" xfId="0" applyFont="1" applyAlignment="1">
      <alignment horizont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6" xfId="17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4" fillId="2" borderId="23" xfId="0" applyNumberFormat="1" applyFont="1" applyFill="1" applyBorder="1" applyAlignment="1">
      <alignment horizontal="left" vertical="center"/>
    </xf>
    <xf numFmtId="41" fontId="4" fillId="2" borderId="2" xfId="0" applyNumberFormat="1" applyFont="1" applyFill="1" applyBorder="1" applyAlignment="1">
      <alignment horizontal="left" vertical="center"/>
    </xf>
    <xf numFmtId="41" fontId="4" fillId="2" borderId="23" xfId="0" applyNumberFormat="1" applyFont="1" applyFill="1" applyBorder="1" applyAlignment="1">
      <alignment horizontal="center" vertical="center"/>
    </xf>
    <xf numFmtId="41" fontId="4" fillId="2" borderId="2" xfId="0" applyNumberFormat="1" applyFont="1" applyFill="1" applyBorder="1" applyAlignment="1">
      <alignment horizontal="center" vertical="center"/>
    </xf>
    <xf numFmtId="41" fontId="4" fillId="2" borderId="4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41" fontId="5" fillId="0" borderId="14" xfId="17" applyNumberFormat="1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184" fontId="5" fillId="0" borderId="18" xfId="0" applyNumberFormat="1" applyFont="1" applyBorder="1" applyAlignment="1">
      <alignment horizontal="left" vertical="center"/>
    </xf>
    <xf numFmtId="181" fontId="5" fillId="0" borderId="17" xfId="17" applyFont="1" applyBorder="1" applyAlignment="1">
      <alignment horizontal="left" vertical="center"/>
    </xf>
    <xf numFmtId="184" fontId="12" fillId="0" borderId="17" xfId="0" applyNumberFormat="1" applyFont="1" applyBorder="1" applyAlignment="1">
      <alignment horizontal="left" vertical="top"/>
    </xf>
    <xf numFmtId="184" fontId="5" fillId="0" borderId="17" xfId="0" applyNumberFormat="1" applyFont="1" applyBorder="1" applyAlignment="1" quotePrefix="1">
      <alignment horizontal="left" vertical="center"/>
    </xf>
    <xf numFmtId="0" fontId="14" fillId="0" borderId="0" xfId="0" applyFont="1" applyAlignment="1">
      <alignment/>
    </xf>
    <xf numFmtId="41" fontId="17" fillId="0" borderId="0" xfId="0" applyNumberFormat="1" applyFont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17" fillId="0" borderId="24" xfId="0" applyNumberFormat="1" applyFont="1" applyBorder="1" applyAlignment="1">
      <alignment horizontal="center" vertical="center"/>
    </xf>
    <xf numFmtId="41" fontId="21" fillId="0" borderId="24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7" fillId="0" borderId="24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21" applyFont="1">
      <alignment vertical="center"/>
      <protection/>
    </xf>
    <xf numFmtId="0" fontId="17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right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21" xfId="21" applyFont="1" applyBorder="1" applyAlignment="1">
      <alignment horizontal="center" vertical="center"/>
      <protection/>
    </xf>
    <xf numFmtId="41" fontId="17" fillId="0" borderId="6" xfId="21" applyNumberFormat="1" applyFont="1" applyBorder="1" applyAlignment="1">
      <alignment horizontal="center" vertical="center"/>
      <protection/>
    </xf>
    <xf numFmtId="0" fontId="17" fillId="0" borderId="22" xfId="21" applyFont="1" applyBorder="1" applyAlignment="1">
      <alignment horizontal="center" vertical="center"/>
      <protection/>
    </xf>
    <xf numFmtId="41" fontId="17" fillId="0" borderId="7" xfId="21" applyNumberFormat="1" applyFont="1" applyBorder="1">
      <alignment vertical="center"/>
      <protection/>
    </xf>
    <xf numFmtId="41" fontId="17" fillId="0" borderId="7" xfId="21" applyNumberFormat="1" applyFont="1" applyBorder="1" applyAlignment="1">
      <alignment vertical="center"/>
      <protection/>
    </xf>
    <xf numFmtId="205" fontId="5" fillId="0" borderId="14" xfId="17" applyNumberFormat="1" applyFont="1" applyBorder="1" applyAlignment="1">
      <alignment vertical="center"/>
    </xf>
    <xf numFmtId="205" fontId="5" fillId="0" borderId="14" xfId="0" applyNumberFormat="1" applyFont="1" applyBorder="1" applyAlignment="1">
      <alignment vertical="center"/>
    </xf>
    <xf numFmtId="10" fontId="5" fillId="0" borderId="14" xfId="15" applyNumberFormat="1" applyFont="1" applyBorder="1" applyAlignment="1">
      <alignment vertical="center"/>
    </xf>
    <xf numFmtId="205" fontId="5" fillId="0" borderId="9" xfId="0" applyNumberFormat="1" applyFont="1" applyBorder="1" applyAlignment="1">
      <alignment vertical="center"/>
    </xf>
    <xf numFmtId="215" fontId="5" fillId="0" borderId="14" xfId="15" applyNumberFormat="1" applyFont="1" applyBorder="1" applyAlignment="1">
      <alignment vertical="center"/>
    </xf>
    <xf numFmtId="184" fontId="17" fillId="0" borderId="24" xfId="0" applyNumberFormat="1" applyFont="1" applyBorder="1" applyAlignment="1">
      <alignment horizontal="center" vertical="center"/>
    </xf>
    <xf numFmtId="184" fontId="21" fillId="0" borderId="24" xfId="0" applyNumberFormat="1" applyFont="1" applyBorder="1" applyAlignment="1">
      <alignment horizontal="center" vertical="center"/>
    </xf>
    <xf numFmtId="181" fontId="4" fillId="2" borderId="23" xfId="17" applyFont="1" applyFill="1" applyBorder="1" applyAlignment="1">
      <alignment horizontal="left" vertical="center"/>
    </xf>
    <xf numFmtId="181" fontId="4" fillId="2" borderId="2" xfId="17" applyFont="1" applyFill="1" applyBorder="1" applyAlignment="1">
      <alignment horizontal="left" vertical="center"/>
    </xf>
    <xf numFmtId="181" fontId="4" fillId="2" borderId="23" xfId="17" applyFont="1" applyFill="1" applyBorder="1" applyAlignment="1">
      <alignment horizontal="center" vertical="center"/>
    </xf>
    <xf numFmtId="181" fontId="4" fillId="2" borderId="2" xfId="17" applyFont="1" applyFill="1" applyBorder="1" applyAlignment="1">
      <alignment horizontal="center" vertical="center"/>
    </xf>
    <xf numFmtId="181" fontId="4" fillId="2" borderId="4" xfId="17" applyFont="1" applyFill="1" applyBorder="1" applyAlignment="1">
      <alignment horizontal="center" vertical="center"/>
    </xf>
    <xf numFmtId="0" fontId="17" fillId="0" borderId="14" xfId="2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" vertical="center"/>
      <protection/>
    </xf>
    <xf numFmtId="41" fontId="17" fillId="0" borderId="26" xfId="21" applyNumberFormat="1" applyFont="1" applyBorder="1" applyAlignment="1">
      <alignment vertical="center"/>
      <protection/>
    </xf>
    <xf numFmtId="0" fontId="17" fillId="0" borderId="27" xfId="21" applyFont="1" applyBorder="1" applyAlignment="1">
      <alignment horizontal="center" vertical="center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center" vertical="center"/>
      <protection/>
    </xf>
    <xf numFmtId="41" fontId="17" fillId="0" borderId="12" xfId="21" applyNumberFormat="1" applyFont="1" applyBorder="1">
      <alignment vertical="center"/>
      <protection/>
    </xf>
    <xf numFmtId="41" fontId="17" fillId="0" borderId="10" xfId="21" applyNumberFormat="1" applyFont="1" applyBorder="1" applyAlignment="1">
      <alignment horizontal="center" vertical="center"/>
      <protection/>
    </xf>
    <xf numFmtId="0" fontId="17" fillId="3" borderId="6" xfId="0" applyNumberFormat="1" applyFont="1" applyFill="1" applyBorder="1" applyAlignment="1">
      <alignment horizontal="center" vertical="center" wrapText="1"/>
    </xf>
    <xf numFmtId="41" fontId="17" fillId="0" borderId="24" xfId="0" applyNumberFormat="1" applyFont="1" applyFill="1" applyBorder="1" applyAlignment="1">
      <alignment horizontal="center" vertical="center"/>
    </xf>
    <xf numFmtId="0" fontId="17" fillId="0" borderId="30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 vertical="center"/>
      <protection/>
    </xf>
    <xf numFmtId="3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90" fontId="5" fillId="0" borderId="17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41" fontId="17" fillId="0" borderId="31" xfId="0" applyNumberFormat="1" applyFont="1" applyBorder="1" applyAlignment="1">
      <alignment horizontal="center" vertical="center"/>
    </xf>
    <xf numFmtId="41" fontId="17" fillId="0" borderId="17" xfId="0" applyNumberFormat="1" applyFont="1" applyBorder="1" applyAlignment="1">
      <alignment horizontal="center" vertical="center"/>
    </xf>
    <xf numFmtId="41" fontId="17" fillId="0" borderId="32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1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2" fontId="5" fillId="0" borderId="17" xfId="0" applyNumberFormat="1" applyFont="1" applyBorder="1" applyAlignment="1">
      <alignment horizontal="center" vertical="center"/>
    </xf>
    <xf numFmtId="219" fontId="5" fillId="0" borderId="17" xfId="0" applyNumberFormat="1" applyFont="1" applyBorder="1" applyAlignment="1">
      <alignment horizontal="left" vertical="center"/>
    </xf>
    <xf numFmtId="42" fontId="5" fillId="0" borderId="17" xfId="0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2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37" xfId="0" applyFont="1" applyBorder="1" applyAlignment="1">
      <alignment/>
    </xf>
    <xf numFmtId="41" fontId="5" fillId="0" borderId="18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228" fontId="5" fillId="0" borderId="17" xfId="0" applyNumberFormat="1" applyFont="1" applyBorder="1" applyAlignment="1">
      <alignment horizontal="center" vertical="center"/>
    </xf>
    <xf numFmtId="224" fontId="5" fillId="0" borderId="17" xfId="0" applyNumberFormat="1" applyFont="1" applyBorder="1" applyAlignment="1">
      <alignment horizontal="center" vertical="center"/>
    </xf>
    <xf numFmtId="42" fontId="5" fillId="0" borderId="17" xfId="0" applyNumberFormat="1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81" fontId="5" fillId="0" borderId="39" xfId="17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9" xfId="0" applyFont="1" applyBorder="1" applyAlignment="1">
      <alignment vertical="center"/>
    </xf>
    <xf numFmtId="221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42" fontId="8" fillId="0" borderId="3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229" fontId="5" fillId="0" borderId="17" xfId="0" applyNumberFormat="1" applyFont="1" applyBorder="1" applyAlignment="1">
      <alignment horizontal="center" vertical="center"/>
    </xf>
    <xf numFmtId="41" fontId="17" fillId="3" borderId="41" xfId="0" applyNumberFormat="1" applyFont="1" applyFill="1" applyBorder="1" applyAlignment="1">
      <alignment horizontal="center" vertical="center"/>
    </xf>
    <xf numFmtId="41" fontId="17" fillId="0" borderId="42" xfId="0" applyNumberFormat="1" applyFont="1" applyBorder="1" applyAlignment="1">
      <alignment vertical="center"/>
    </xf>
    <xf numFmtId="184" fontId="17" fillId="0" borderId="42" xfId="0" applyNumberFormat="1" applyFont="1" applyBorder="1" applyAlignment="1">
      <alignment horizontal="center" vertical="center"/>
    </xf>
    <xf numFmtId="41" fontId="21" fillId="0" borderId="42" xfId="0" applyNumberFormat="1" applyFont="1" applyBorder="1" applyAlignment="1">
      <alignment horizontal="center" vertical="center"/>
    </xf>
    <xf numFmtId="41" fontId="17" fillId="0" borderId="42" xfId="0" applyNumberFormat="1" applyFont="1" applyFill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197" fontId="17" fillId="0" borderId="41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21" fillId="0" borderId="43" xfId="21" applyBorder="1">
      <alignment vertical="center"/>
      <protection/>
    </xf>
    <xf numFmtId="0" fontId="17" fillId="0" borderId="44" xfId="21" applyFont="1" applyBorder="1" applyAlignment="1">
      <alignment horizontal="center" vertical="center"/>
      <protection/>
    </xf>
    <xf numFmtId="0" fontId="17" fillId="0" borderId="45" xfId="21" applyFont="1" applyBorder="1" applyAlignment="1">
      <alignment horizontal="center" vertical="center"/>
      <protection/>
    </xf>
    <xf numFmtId="41" fontId="17" fillId="0" borderId="11" xfId="21" applyNumberFormat="1" applyFont="1" applyBorder="1" applyAlignment="1">
      <alignment horizontal="center" vertical="center"/>
      <protection/>
    </xf>
    <xf numFmtId="41" fontId="17" fillId="0" borderId="6" xfId="21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5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43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26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 wrapText="1"/>
      <protection/>
    </xf>
    <xf numFmtId="0" fontId="17" fillId="0" borderId="2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46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 wrapText="1" shrinkToFit="1"/>
      <protection/>
    </xf>
    <xf numFmtId="0" fontId="17" fillId="0" borderId="9" xfId="21" applyFont="1" applyBorder="1" applyAlignment="1">
      <alignment horizontal="center" vertical="center" wrapText="1" shrinkToFit="1"/>
      <protection/>
    </xf>
    <xf numFmtId="0" fontId="17" fillId="0" borderId="28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47" xfId="21" applyFont="1" applyBorder="1" applyAlignment="1">
      <alignment horizontal="center" vertical="center"/>
      <protection/>
    </xf>
    <xf numFmtId="0" fontId="21" fillId="0" borderId="48" xfId="21" applyBorder="1">
      <alignment vertical="center"/>
      <protection/>
    </xf>
    <xf numFmtId="41" fontId="17" fillId="0" borderId="7" xfId="21" applyNumberFormat="1" applyFont="1" applyBorder="1" applyAlignment="1">
      <alignment horizontal="center" vertical="center"/>
      <protection/>
    </xf>
    <xf numFmtId="41" fontId="17" fillId="0" borderId="9" xfId="21" applyNumberFormat="1" applyFont="1" applyBorder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7" fillId="0" borderId="34" xfId="21" applyFont="1" applyBorder="1" applyAlignment="1">
      <alignment horizontal="center" vertical="center"/>
      <protection/>
    </xf>
    <xf numFmtId="0" fontId="17" fillId="0" borderId="25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horizontal="center" vertical="center" wrapText="1"/>
      <protection/>
    </xf>
    <xf numFmtId="0" fontId="17" fillId="0" borderId="9" xfId="21" applyFont="1" applyBorder="1" applyAlignment="1">
      <alignment horizontal="center" vertical="center" wrapText="1"/>
      <protection/>
    </xf>
    <xf numFmtId="0" fontId="17" fillId="0" borderId="29" xfId="21" applyFont="1" applyBorder="1" applyAlignment="1">
      <alignment horizontal="center" vertical="center" wrapText="1"/>
      <protection/>
    </xf>
    <xf numFmtId="0" fontId="17" fillId="0" borderId="49" xfId="21" applyFont="1" applyBorder="1" applyAlignment="1">
      <alignment horizontal="center" vertical="center" wrapText="1"/>
      <protection/>
    </xf>
    <xf numFmtId="0" fontId="17" fillId="0" borderId="50" xfId="21" applyFont="1" applyBorder="1" applyAlignment="1">
      <alignment horizontal="center" vertical="center"/>
      <protection/>
    </xf>
    <xf numFmtId="0" fontId="17" fillId="0" borderId="51" xfId="21" applyFont="1" applyBorder="1" applyAlignment="1">
      <alignment horizontal="center" vertical="center"/>
      <protection/>
    </xf>
    <xf numFmtId="0" fontId="17" fillId="0" borderId="52" xfId="2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41" fontId="17" fillId="0" borderId="24" xfId="0" applyNumberFormat="1" applyFont="1" applyBorder="1" applyAlignment="1">
      <alignment horizontal="center" vertical="center"/>
    </xf>
    <xf numFmtId="41" fontId="17" fillId="0" borderId="42" xfId="0" applyNumberFormat="1" applyFont="1" applyBorder="1" applyAlignment="1">
      <alignment horizontal="center" vertical="center"/>
    </xf>
    <xf numFmtId="41" fontId="17" fillId="0" borderId="53" xfId="0" applyNumberFormat="1" applyFont="1" applyBorder="1" applyAlignment="1">
      <alignment horizontal="center" vertical="center"/>
    </xf>
    <xf numFmtId="41" fontId="17" fillId="0" borderId="41" xfId="0" applyNumberFormat="1" applyFont="1" applyBorder="1" applyAlignment="1">
      <alignment horizontal="center" vertical="center"/>
    </xf>
    <xf numFmtId="41" fontId="17" fillId="0" borderId="48" xfId="0" applyNumberFormat="1" applyFont="1" applyBorder="1" applyAlignment="1">
      <alignment horizontal="center" vertical="center"/>
    </xf>
    <xf numFmtId="41" fontId="17" fillId="0" borderId="54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center" vertical="center"/>
    </xf>
    <xf numFmtId="41" fontId="17" fillId="0" borderId="32" xfId="0" applyNumberFormat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41" fontId="17" fillId="0" borderId="55" xfId="0" applyNumberFormat="1" applyFont="1" applyBorder="1" applyAlignment="1">
      <alignment horizontal="center" vertical="center"/>
    </xf>
    <xf numFmtId="41" fontId="17" fillId="0" borderId="56" xfId="0" applyNumberFormat="1" applyFont="1" applyBorder="1" applyAlignment="1">
      <alignment horizontal="center" vertical="center"/>
    </xf>
    <xf numFmtId="41" fontId="17" fillId="0" borderId="57" xfId="0" applyNumberFormat="1" applyFont="1" applyBorder="1" applyAlignment="1">
      <alignment horizontal="center" vertical="center"/>
    </xf>
    <xf numFmtId="41" fontId="17" fillId="0" borderId="14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41" fontId="17" fillId="0" borderId="43" xfId="0" applyNumberFormat="1" applyFont="1" applyBorder="1" applyAlignment="1">
      <alignment horizontal="center" vertical="center"/>
    </xf>
    <xf numFmtId="41" fontId="17" fillId="0" borderId="22" xfId="0" applyNumberFormat="1" applyFont="1" applyBorder="1" applyAlignment="1">
      <alignment horizontal="center" vertical="center"/>
    </xf>
    <xf numFmtId="41" fontId="17" fillId="0" borderId="17" xfId="0" applyNumberFormat="1" applyFont="1" applyBorder="1" applyAlignment="1">
      <alignment horizontal="center" vertical="center"/>
    </xf>
    <xf numFmtId="41" fontId="17" fillId="0" borderId="21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시공두께및안정화재설치기준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M23"/>
  <sheetViews>
    <sheetView zoomScale="75" zoomScaleNormal="75" workbookViewId="0" topLeftCell="A4">
      <selection activeCell="H13" sqref="H13"/>
    </sheetView>
  </sheetViews>
  <sheetFormatPr defaultColWidth="9.00390625" defaultRowHeight="14.25"/>
  <cols>
    <col min="1" max="12" width="9.00390625" style="101" customWidth="1"/>
    <col min="13" max="13" width="12.75390625" style="101" customWidth="1"/>
    <col min="14" max="16384" width="9.00390625" style="101" customWidth="1"/>
  </cols>
  <sheetData>
    <row r="7" spans="1:13" ht="33.75">
      <c r="A7" s="208" t="s">
        <v>248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ht="27.7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ht="13.5" customHeight="1"/>
    <row r="10" spans="1:13" ht="27">
      <c r="A10" s="210" t="s">
        <v>250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23" spans="1:13" ht="25.5">
      <c r="A23" s="211" t="s">
        <v>105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</row>
  </sheetData>
  <mergeCells count="4">
    <mergeCell ref="A7:M7"/>
    <mergeCell ref="A8:M8"/>
    <mergeCell ref="A10:M10"/>
    <mergeCell ref="A23:M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C16" sqref="C16"/>
    </sheetView>
  </sheetViews>
  <sheetFormatPr defaultColWidth="9.00390625" defaultRowHeight="19.5" customHeight="1"/>
  <cols>
    <col min="1" max="1" width="11.75390625" style="115" customWidth="1"/>
    <col min="2" max="3" width="12.125" style="115" customWidth="1"/>
    <col min="4" max="4" width="14.50390625" style="115" customWidth="1"/>
    <col min="5" max="5" width="12.375" style="115" customWidth="1"/>
    <col min="6" max="6" width="15.625" style="114" customWidth="1"/>
    <col min="7" max="7" width="14.75390625" style="115" bestFit="1" customWidth="1"/>
    <col min="8" max="8" width="15.00390625" style="115" bestFit="1" customWidth="1"/>
    <col min="9" max="9" width="12.875" style="114" customWidth="1"/>
    <col min="10" max="16384" width="10.00390625" style="114" customWidth="1"/>
  </cols>
  <sheetData>
    <row r="1" spans="1:9" ht="19.5" customHeight="1">
      <c r="A1" s="232" t="s">
        <v>230</v>
      </c>
      <c r="B1" s="232"/>
      <c r="C1" s="232"/>
      <c r="D1" s="232"/>
      <c r="E1" s="232"/>
      <c r="F1" s="232"/>
      <c r="G1" s="232"/>
      <c r="H1" s="232"/>
      <c r="I1" s="232"/>
    </row>
    <row r="2" spans="8:9" ht="19.5" customHeight="1" thickBot="1">
      <c r="H2" s="116"/>
      <c r="I2" s="116" t="s">
        <v>114</v>
      </c>
    </row>
    <row r="3" spans="1:9" ht="24.75" customHeight="1">
      <c r="A3" s="226" t="s">
        <v>115</v>
      </c>
      <c r="B3" s="224" t="s">
        <v>116</v>
      </c>
      <c r="C3" s="235" t="s">
        <v>117</v>
      </c>
      <c r="D3" s="227" t="s">
        <v>118</v>
      </c>
      <c r="E3" s="237" t="s">
        <v>119</v>
      </c>
      <c r="F3" s="233" t="s">
        <v>120</v>
      </c>
      <c r="G3" s="234"/>
      <c r="H3" s="239" t="s">
        <v>121</v>
      </c>
      <c r="I3" s="204" t="s">
        <v>122</v>
      </c>
    </row>
    <row r="4" spans="1:9" ht="24.75" customHeight="1" thickBot="1">
      <c r="A4" s="214"/>
      <c r="B4" s="225"/>
      <c r="C4" s="236"/>
      <c r="D4" s="215"/>
      <c r="E4" s="238"/>
      <c r="F4" s="117" t="s">
        <v>123</v>
      </c>
      <c r="G4" s="118" t="s">
        <v>124</v>
      </c>
      <c r="H4" s="240"/>
      <c r="I4" s="241"/>
    </row>
    <row r="5" spans="1:9" ht="24.75" customHeight="1">
      <c r="A5" s="226" t="s">
        <v>125</v>
      </c>
      <c r="B5" s="227" t="s">
        <v>126</v>
      </c>
      <c r="C5" s="228" t="s">
        <v>108</v>
      </c>
      <c r="D5" s="138" t="s">
        <v>127</v>
      </c>
      <c r="E5" s="204" t="s">
        <v>108</v>
      </c>
      <c r="F5" s="142" t="s">
        <v>110</v>
      </c>
      <c r="G5" s="206" t="s">
        <v>108</v>
      </c>
      <c r="H5" s="143" t="s">
        <v>110</v>
      </c>
      <c r="I5" s="144">
        <f>INT(최종단가산출!L17/10)</f>
        <v>12015</v>
      </c>
    </row>
    <row r="6" spans="1:9" ht="24.75" customHeight="1">
      <c r="A6" s="212"/>
      <c r="B6" s="213"/>
      <c r="C6" s="229"/>
      <c r="D6" s="120" t="s">
        <v>128</v>
      </c>
      <c r="E6" s="205"/>
      <c r="F6" s="222" t="s">
        <v>129</v>
      </c>
      <c r="G6" s="207"/>
      <c r="H6" s="122" t="s">
        <v>109</v>
      </c>
      <c r="I6" s="123">
        <f>INT(최종단가산출!L36/10)</f>
        <v>18571</v>
      </c>
    </row>
    <row r="7" spans="1:9" ht="24.75" customHeight="1">
      <c r="A7" s="212"/>
      <c r="B7" s="213"/>
      <c r="C7" s="203"/>
      <c r="D7" s="120" t="s">
        <v>130</v>
      </c>
      <c r="E7" s="219"/>
      <c r="F7" s="223"/>
      <c r="G7" s="121" t="s">
        <v>93</v>
      </c>
      <c r="H7" s="137" t="s">
        <v>111</v>
      </c>
      <c r="I7" s="124">
        <f>INT(최종단가산출!L56/10)</f>
        <v>21468</v>
      </c>
    </row>
    <row r="8" spans="1:9" ht="24.75" customHeight="1">
      <c r="A8" s="220" t="s">
        <v>131</v>
      </c>
      <c r="B8" s="213" t="s">
        <v>132</v>
      </c>
      <c r="C8" s="216" t="s">
        <v>108</v>
      </c>
      <c r="D8" s="120" t="s">
        <v>133</v>
      </c>
      <c r="E8" s="218" t="s">
        <v>108</v>
      </c>
      <c r="F8" s="139" t="s">
        <v>134</v>
      </c>
      <c r="G8" s="207" t="s">
        <v>136</v>
      </c>
      <c r="H8" s="137" t="s">
        <v>168</v>
      </c>
      <c r="I8" s="140">
        <f>INT(최종단가산출!L75/10)</f>
        <v>33811</v>
      </c>
    </row>
    <row r="9" spans="1:9" ht="24.75" customHeight="1">
      <c r="A9" s="220"/>
      <c r="B9" s="213"/>
      <c r="C9" s="203"/>
      <c r="D9" s="120" t="s">
        <v>130</v>
      </c>
      <c r="E9" s="219"/>
      <c r="F9" s="212" t="s">
        <v>135</v>
      </c>
      <c r="G9" s="207"/>
      <c r="H9" s="221" t="s">
        <v>137</v>
      </c>
      <c r="I9" s="230">
        <f>INT(최종단가산출!L94/10)</f>
        <v>45407</v>
      </c>
    </row>
    <row r="10" spans="1:9" ht="24.75" customHeight="1">
      <c r="A10" s="212" t="s">
        <v>138</v>
      </c>
      <c r="B10" s="213" t="s">
        <v>139</v>
      </c>
      <c r="C10" s="216" t="s">
        <v>108</v>
      </c>
      <c r="D10" s="120" t="s">
        <v>140</v>
      </c>
      <c r="E10" s="218" t="s">
        <v>108</v>
      </c>
      <c r="F10" s="212"/>
      <c r="G10" s="207"/>
      <c r="H10" s="221"/>
      <c r="I10" s="230"/>
    </row>
    <row r="11" spans="1:9" ht="24.75" customHeight="1">
      <c r="A11" s="212"/>
      <c r="B11" s="213"/>
      <c r="C11" s="217"/>
      <c r="D11" s="120" t="s">
        <v>141</v>
      </c>
      <c r="E11" s="219"/>
      <c r="F11" s="212"/>
      <c r="G11" s="121" t="s">
        <v>142</v>
      </c>
      <c r="H11" s="122" t="s">
        <v>143</v>
      </c>
      <c r="I11" s="124">
        <f>INT(최종단가산출!L113/10)</f>
        <v>51631</v>
      </c>
    </row>
    <row r="12" spans="1:9" ht="24.75" customHeight="1">
      <c r="A12" s="212" t="s">
        <v>144</v>
      </c>
      <c r="B12" s="213" t="s">
        <v>108</v>
      </c>
      <c r="C12" s="213" t="s">
        <v>145</v>
      </c>
      <c r="D12" s="119" t="s">
        <v>140</v>
      </c>
      <c r="E12" s="122" t="s">
        <v>146</v>
      </c>
      <c r="F12" s="212"/>
      <c r="G12" s="121" t="s">
        <v>136</v>
      </c>
      <c r="H12" s="122" t="s">
        <v>137</v>
      </c>
      <c r="I12" s="124">
        <f>INT(최종단가산출!L94/10)</f>
        <v>45407</v>
      </c>
    </row>
    <row r="13" spans="1:9" ht="24.75" customHeight="1">
      <c r="A13" s="212"/>
      <c r="B13" s="213"/>
      <c r="C13" s="213"/>
      <c r="D13" s="119" t="s">
        <v>147</v>
      </c>
      <c r="E13" s="149" t="s">
        <v>148</v>
      </c>
      <c r="F13" s="120" t="s">
        <v>149</v>
      </c>
      <c r="G13" s="207" t="s">
        <v>142</v>
      </c>
      <c r="H13" s="119" t="s">
        <v>150</v>
      </c>
      <c r="I13" s="123">
        <f>INT(최종단가산출!L132/10)</f>
        <v>63720</v>
      </c>
    </row>
    <row r="14" spans="1:9" ht="24.75" customHeight="1">
      <c r="A14" s="212" t="s">
        <v>151</v>
      </c>
      <c r="B14" s="213" t="s">
        <v>108</v>
      </c>
      <c r="C14" s="119" t="s">
        <v>152</v>
      </c>
      <c r="D14" s="119" t="s">
        <v>153</v>
      </c>
      <c r="E14" s="149" t="s">
        <v>146</v>
      </c>
      <c r="F14" s="120" t="s">
        <v>154</v>
      </c>
      <c r="G14" s="207"/>
      <c r="H14" s="119" t="s">
        <v>155</v>
      </c>
      <c r="I14" s="123">
        <f>INT(최종단가산출!L151/10)</f>
        <v>75808</v>
      </c>
    </row>
    <row r="15" spans="1:9" ht="24.75" customHeight="1" thickBot="1">
      <c r="A15" s="214"/>
      <c r="B15" s="215"/>
      <c r="C15" s="141" t="s">
        <v>158</v>
      </c>
      <c r="D15" s="118" t="s">
        <v>159</v>
      </c>
      <c r="E15" s="150" t="s">
        <v>148</v>
      </c>
      <c r="F15" s="148" t="s">
        <v>156</v>
      </c>
      <c r="G15" s="231"/>
      <c r="H15" s="118" t="s">
        <v>157</v>
      </c>
      <c r="I15" s="145">
        <f>INT(최종단가산출!L170/10)</f>
        <v>99986</v>
      </c>
    </row>
  </sheetData>
  <mergeCells count="33">
    <mergeCell ref="I9:I10"/>
    <mergeCell ref="G13:G15"/>
    <mergeCell ref="A1:I1"/>
    <mergeCell ref="F3:G3"/>
    <mergeCell ref="C3:C4"/>
    <mergeCell ref="D3:D4"/>
    <mergeCell ref="E3:E4"/>
    <mergeCell ref="H3:H4"/>
    <mergeCell ref="I3:I4"/>
    <mergeCell ref="A3:A4"/>
    <mergeCell ref="B3:B4"/>
    <mergeCell ref="A5:A7"/>
    <mergeCell ref="B5:B7"/>
    <mergeCell ref="C5:C7"/>
    <mergeCell ref="E5:E7"/>
    <mergeCell ref="G5:G6"/>
    <mergeCell ref="F9:F12"/>
    <mergeCell ref="H9:H10"/>
    <mergeCell ref="F6:F7"/>
    <mergeCell ref="G8:G10"/>
    <mergeCell ref="A8:A9"/>
    <mergeCell ref="B8:B9"/>
    <mergeCell ref="C8:C9"/>
    <mergeCell ref="E8:E9"/>
    <mergeCell ref="A10:A11"/>
    <mergeCell ref="B10:B11"/>
    <mergeCell ref="C10:C11"/>
    <mergeCell ref="E10:E11"/>
    <mergeCell ref="A12:A13"/>
    <mergeCell ref="B12:B13"/>
    <mergeCell ref="C12:C13"/>
    <mergeCell ref="A14:A15"/>
    <mergeCell ref="B14:B15"/>
  </mergeCells>
  <printOptions/>
  <pageMargins left="0.8267716535433072" right="0.2755905511811024" top="1.299212598425197" bottom="0.984251968503937" header="0.5118110236220472" footer="0.5118110236220472"/>
  <pageSetup horizontalDpi="300" verticalDpi="300" orientation="landscape" paperSize="9" r:id="rId1"/>
  <headerFooter alignWithMargins="0">
    <oddHeader>&amp;L&amp;"굴림,보통"&amp;9&lt;Hi-그린&gt;&amp;R&amp;"굴림,보통"&amp;9&lt;2006년도 상반기 일위대가 적용&gt;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73"/>
  <sheetViews>
    <sheetView zoomScale="75" zoomScaleNormal="75"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5" sqref="A155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221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220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등재사항!E9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">
        <v>220</v>
      </c>
      <c r="C6" s="23">
        <v>0.2</v>
      </c>
      <c r="D6" s="22" t="s">
        <v>33</v>
      </c>
      <c r="E6" s="86">
        <f>등재사항!E11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>INT(E7*C7)</f>
        <v>0</v>
      </c>
      <c r="G7" s="47">
        <f>단가산출근거!C17</f>
        <v>75504</v>
      </c>
      <c r="H7" s="86">
        <f t="shared" si="1"/>
        <v>1434</v>
      </c>
      <c r="I7" s="85"/>
      <c r="J7" s="85">
        <f t="shared" si="2"/>
        <v>0</v>
      </c>
      <c r="K7" s="86">
        <f>E7+G7+I7</f>
        <v>75504</v>
      </c>
      <c r="L7" s="86">
        <f t="shared" si="4"/>
        <v>1434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>INT(E8*C8)</f>
        <v>0</v>
      </c>
      <c r="G8" s="47">
        <f>단가산출근거!C19</f>
        <v>70264</v>
      </c>
      <c r="H8" s="86">
        <f t="shared" si="1"/>
        <v>2599</v>
      </c>
      <c r="I8" s="85"/>
      <c r="J8" s="85">
        <f t="shared" si="2"/>
        <v>0</v>
      </c>
      <c r="K8" s="86">
        <f>E8+G8+I8</f>
        <v>70264</v>
      </c>
      <c r="L8" s="86">
        <f t="shared" si="4"/>
        <v>2599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55252</v>
      </c>
      <c r="H9" s="86">
        <f t="shared" si="1"/>
        <v>6795</v>
      </c>
      <c r="I9" s="85"/>
      <c r="J9" s="85">
        <f t="shared" si="2"/>
        <v>0</v>
      </c>
      <c r="K9" s="86">
        <f t="shared" si="3"/>
        <v>55252</v>
      </c>
      <c r="L9" s="86">
        <f t="shared" si="4"/>
        <v>6795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8755</v>
      </c>
      <c r="F10" s="86">
        <f t="shared" si="0"/>
        <v>630</v>
      </c>
      <c r="G10" s="86">
        <f>단가산출근거!E29</f>
        <v>13172</v>
      </c>
      <c r="H10" s="86">
        <f t="shared" si="1"/>
        <v>948</v>
      </c>
      <c r="I10" s="86">
        <f>단가산출근거!E26</f>
        <v>67568</v>
      </c>
      <c r="J10" s="86">
        <f t="shared" si="2"/>
        <v>4864</v>
      </c>
      <c r="K10" s="86">
        <f>E10+G10+I10</f>
        <v>89495</v>
      </c>
      <c r="L10" s="86">
        <f t="shared" si="4"/>
        <v>6442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8755</v>
      </c>
      <c r="F11" s="86">
        <f t="shared" si="0"/>
        <v>630</v>
      </c>
      <c r="G11" s="86">
        <f>단가산출근거!E35</f>
        <v>13809</v>
      </c>
      <c r="H11" s="86">
        <f t="shared" si="1"/>
        <v>994</v>
      </c>
      <c r="I11" s="86">
        <f>단가산출근거!E32</f>
        <v>11537</v>
      </c>
      <c r="J11" s="86">
        <f t="shared" si="2"/>
        <v>830</v>
      </c>
      <c r="K11" s="86">
        <f>E11+G11+I11</f>
        <v>34101</v>
      </c>
      <c r="L11" s="86">
        <f t="shared" si="4"/>
        <v>2454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17565</v>
      </c>
      <c r="F12" s="86">
        <f t="shared" si="0"/>
        <v>1264</v>
      </c>
      <c r="G12" s="86">
        <f>단가산출근거!E41</f>
        <v>13809</v>
      </c>
      <c r="H12" s="86">
        <f t="shared" si="1"/>
        <v>994</v>
      </c>
      <c r="I12" s="86">
        <f>단가산출근거!E38</f>
        <v>6008</v>
      </c>
      <c r="J12" s="86">
        <f t="shared" si="2"/>
        <v>432</v>
      </c>
      <c r="K12" s="86">
        <f>E12+G12+I12</f>
        <v>37382</v>
      </c>
      <c r="L12" s="86">
        <f t="shared" si="4"/>
        <v>2690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15465</v>
      </c>
      <c r="F13" s="86">
        <f t="shared" si="0"/>
        <v>5598</v>
      </c>
      <c r="G13" s="86">
        <f>단가산출근거!E48</f>
        <v>13809</v>
      </c>
      <c r="H13" s="86">
        <f t="shared" si="1"/>
        <v>4998</v>
      </c>
      <c r="I13" s="86">
        <f>단가산출근거!E45</f>
        <v>9690</v>
      </c>
      <c r="J13" s="86">
        <f t="shared" si="2"/>
        <v>3507</v>
      </c>
      <c r="K13" s="86">
        <f>E13+G13+I13</f>
        <v>38964</v>
      </c>
      <c r="L13" s="86">
        <f t="shared" si="4"/>
        <v>14103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2661</v>
      </c>
      <c r="G15" s="84"/>
      <c r="H15" s="84"/>
      <c r="I15" s="94"/>
      <c r="J15" s="94"/>
      <c r="K15" s="94"/>
      <c r="L15" s="86">
        <f t="shared" si="4"/>
        <v>2661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375.24</v>
      </c>
      <c r="G16" s="84"/>
      <c r="H16" s="86"/>
      <c r="I16" s="94"/>
      <c r="J16" s="94"/>
      <c r="K16" s="94"/>
      <c r="L16" s="86">
        <f t="shared" si="4"/>
        <v>375.24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91758.24</v>
      </c>
      <c r="G17" s="84"/>
      <c r="H17" s="94">
        <f>SUM(H4:H16)</f>
        <v>18762</v>
      </c>
      <c r="I17" s="94"/>
      <c r="J17" s="94">
        <f>SUM(J4:J16)</f>
        <v>9638</v>
      </c>
      <c r="K17" s="94"/>
      <c r="L17" s="94">
        <f>SUM(L4:L16)</f>
        <v>120158.24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222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나무숲녹화용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나무숲녹화용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47">
        <f aca="true" t="shared" si="10" ref="G26:G32">G7</f>
        <v>75504</v>
      </c>
      <c r="H26" s="86">
        <f t="shared" si="6"/>
        <v>1887</v>
      </c>
      <c r="I26" s="85"/>
      <c r="J26" s="85">
        <f t="shared" si="7"/>
        <v>0</v>
      </c>
      <c r="K26" s="86">
        <f t="shared" si="8"/>
        <v>75504</v>
      </c>
      <c r="L26" s="86">
        <f t="shared" si="9"/>
        <v>1887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47">
        <f t="shared" si="10"/>
        <v>70264</v>
      </c>
      <c r="H27" s="86">
        <f t="shared" si="6"/>
        <v>3442</v>
      </c>
      <c r="I27" s="85"/>
      <c r="J27" s="85">
        <f t="shared" si="7"/>
        <v>0</v>
      </c>
      <c r="K27" s="86">
        <f t="shared" si="8"/>
        <v>70264</v>
      </c>
      <c r="L27" s="86">
        <f t="shared" si="9"/>
        <v>3442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47">
        <f t="shared" si="10"/>
        <v>55252</v>
      </c>
      <c r="H28" s="86">
        <f t="shared" si="6"/>
        <v>8011</v>
      </c>
      <c r="I28" s="85"/>
      <c r="J28" s="85">
        <f t="shared" si="7"/>
        <v>0</v>
      </c>
      <c r="K28" s="86">
        <f t="shared" si="8"/>
        <v>55252</v>
      </c>
      <c r="L28" s="86">
        <f t="shared" si="9"/>
        <v>8011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8755</v>
      </c>
      <c r="F29" s="86">
        <f t="shared" si="5"/>
        <v>1286</v>
      </c>
      <c r="G29" s="86">
        <f t="shared" si="10"/>
        <v>13172</v>
      </c>
      <c r="H29" s="86">
        <f t="shared" si="6"/>
        <v>1936</v>
      </c>
      <c r="I29" s="86">
        <f>I10</f>
        <v>67568</v>
      </c>
      <c r="J29" s="86">
        <f t="shared" si="7"/>
        <v>9932</v>
      </c>
      <c r="K29" s="86">
        <f>E29+G29+I29</f>
        <v>89495</v>
      </c>
      <c r="L29" s="86">
        <f t="shared" si="9"/>
        <v>13154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8755</v>
      </c>
      <c r="F30" s="86">
        <f t="shared" si="5"/>
        <v>1286</v>
      </c>
      <c r="G30" s="86">
        <f t="shared" si="10"/>
        <v>13809</v>
      </c>
      <c r="H30" s="86">
        <f t="shared" si="6"/>
        <v>2029</v>
      </c>
      <c r="I30" s="86">
        <f>I11</f>
        <v>11537</v>
      </c>
      <c r="J30" s="86">
        <f t="shared" si="7"/>
        <v>1695</v>
      </c>
      <c r="K30" s="86">
        <f>E30+G30+I30</f>
        <v>34101</v>
      </c>
      <c r="L30" s="86">
        <f t="shared" si="9"/>
        <v>5010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17565</v>
      </c>
      <c r="F31" s="86">
        <f t="shared" si="5"/>
        <v>2582</v>
      </c>
      <c r="G31" s="86">
        <f t="shared" si="10"/>
        <v>13809</v>
      </c>
      <c r="H31" s="86">
        <f t="shared" si="6"/>
        <v>2029</v>
      </c>
      <c r="I31" s="86">
        <f>I12</f>
        <v>6008</v>
      </c>
      <c r="J31" s="86">
        <f t="shared" si="7"/>
        <v>883</v>
      </c>
      <c r="K31" s="86">
        <f>E31+G31+I31</f>
        <v>37382</v>
      </c>
      <c r="L31" s="86">
        <f t="shared" si="9"/>
        <v>5494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15465</v>
      </c>
      <c r="F32" s="86">
        <f t="shared" si="5"/>
        <v>6680</v>
      </c>
      <c r="G32" s="86">
        <f t="shared" si="10"/>
        <v>13809</v>
      </c>
      <c r="H32" s="86">
        <f t="shared" si="6"/>
        <v>5965</v>
      </c>
      <c r="I32" s="86">
        <f>I13</f>
        <v>9690</v>
      </c>
      <c r="J32" s="86">
        <f t="shared" si="7"/>
        <v>4186</v>
      </c>
      <c r="K32" s="86">
        <f>E32+G32+I32</f>
        <v>38964</v>
      </c>
      <c r="L32" s="86">
        <f t="shared" si="9"/>
        <v>16831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4171</v>
      </c>
      <c r="G34" s="84"/>
      <c r="H34" s="84"/>
      <c r="I34" s="94"/>
      <c r="J34" s="94"/>
      <c r="K34" s="94"/>
      <c r="L34" s="94">
        <f>$F$34</f>
        <v>4171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505.98</v>
      </c>
      <c r="G35" s="84"/>
      <c r="H35" s="86"/>
      <c r="I35" s="94"/>
      <c r="J35" s="94"/>
      <c r="K35" s="94"/>
      <c r="L35" s="94">
        <f>SUM(F35:K35)</f>
        <v>505.98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143710.98</v>
      </c>
      <c r="G36" s="84"/>
      <c r="H36" s="94">
        <f>SUM(H23:H35)</f>
        <v>25299</v>
      </c>
      <c r="I36" s="94"/>
      <c r="J36" s="94">
        <f>SUM(J23:J35)</f>
        <v>16707</v>
      </c>
      <c r="K36" s="94"/>
      <c r="L36" s="94">
        <f>SUM(L23:L35)</f>
        <v>185716.98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223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162</v>
      </c>
      <c r="B42" s="46" t="str">
        <f>B23</f>
        <v>나무숲녹화용</v>
      </c>
      <c r="C42" s="48">
        <v>110</v>
      </c>
      <c r="D42" s="22" t="s">
        <v>31</v>
      </c>
      <c r="E42" s="86">
        <f>E23</f>
        <v>840</v>
      </c>
      <c r="F42" s="86">
        <f aca="true" t="shared" si="11" ref="F42:F52">INT(E42*C42)</f>
        <v>92400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52">E42+G42+I42</f>
        <v>840</v>
      </c>
      <c r="L42" s="86">
        <f aca="true" t="shared" si="15" ref="L42:L52">+J42+H42+F42</f>
        <v>92400</v>
      </c>
      <c r="M42" s="62"/>
    </row>
    <row r="43" spans="1:13" ht="30" customHeight="1">
      <c r="A43" s="21" t="s">
        <v>163</v>
      </c>
      <c r="B43" s="46" t="s">
        <v>164</v>
      </c>
      <c r="C43" s="48">
        <v>20</v>
      </c>
      <c r="D43" s="22" t="s">
        <v>32</v>
      </c>
      <c r="E43" s="86">
        <f>E24</f>
        <v>40</v>
      </c>
      <c r="F43" s="86">
        <f t="shared" si="11"/>
        <v>800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800</v>
      </c>
      <c r="M43" s="62"/>
    </row>
    <row r="44" spans="1:13" ht="30" customHeight="1">
      <c r="A44" s="21" t="s">
        <v>102</v>
      </c>
      <c r="B44" s="75" t="str">
        <f>B42</f>
        <v>나무숲녹화용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0.025</v>
      </c>
      <c r="D45" s="22" t="s">
        <v>16</v>
      </c>
      <c r="E45" s="85"/>
      <c r="F45" s="85">
        <f t="shared" si="11"/>
        <v>0</v>
      </c>
      <c r="G45" s="47">
        <f aca="true" t="shared" si="16" ref="G45:G51">G26</f>
        <v>75504</v>
      </c>
      <c r="H45" s="86">
        <f t="shared" si="12"/>
        <v>1887</v>
      </c>
      <c r="I45" s="85"/>
      <c r="J45" s="85">
        <f t="shared" si="13"/>
        <v>0</v>
      </c>
      <c r="K45" s="86">
        <f t="shared" si="14"/>
        <v>75504</v>
      </c>
      <c r="L45" s="86">
        <f t="shared" si="15"/>
        <v>1887</v>
      </c>
      <c r="M45" s="44"/>
    </row>
    <row r="46" spans="1:13" ht="30" customHeight="1">
      <c r="A46" s="21" t="s">
        <v>17</v>
      </c>
      <c r="B46" s="22"/>
      <c r="C46" s="72">
        <v>0.049</v>
      </c>
      <c r="D46" s="22" t="s">
        <v>16</v>
      </c>
      <c r="E46" s="85"/>
      <c r="F46" s="85">
        <f t="shared" si="11"/>
        <v>0</v>
      </c>
      <c r="G46" s="47">
        <f t="shared" si="16"/>
        <v>70264</v>
      </c>
      <c r="H46" s="86">
        <f t="shared" si="12"/>
        <v>3442</v>
      </c>
      <c r="I46" s="85"/>
      <c r="J46" s="85">
        <f t="shared" si="13"/>
        <v>0</v>
      </c>
      <c r="K46" s="86">
        <f t="shared" si="14"/>
        <v>70264</v>
      </c>
      <c r="L46" s="86">
        <f t="shared" si="15"/>
        <v>3442</v>
      </c>
      <c r="M46" s="24"/>
    </row>
    <row r="47" spans="1:13" ht="30" customHeight="1">
      <c r="A47" s="21" t="s">
        <v>18</v>
      </c>
      <c r="B47" s="22"/>
      <c r="C47" s="72">
        <v>0.145</v>
      </c>
      <c r="D47" s="22" t="s">
        <v>16</v>
      </c>
      <c r="E47" s="85"/>
      <c r="F47" s="85">
        <f t="shared" si="11"/>
        <v>0</v>
      </c>
      <c r="G47" s="47">
        <f t="shared" si="16"/>
        <v>55252</v>
      </c>
      <c r="H47" s="86">
        <f t="shared" si="12"/>
        <v>8011</v>
      </c>
      <c r="I47" s="85"/>
      <c r="J47" s="85">
        <f t="shared" si="13"/>
        <v>0</v>
      </c>
      <c r="K47" s="86">
        <f t="shared" si="14"/>
        <v>55252</v>
      </c>
      <c r="L47" s="86">
        <f t="shared" si="15"/>
        <v>8011</v>
      </c>
      <c r="M47" s="24"/>
    </row>
    <row r="48" spans="1:13" ht="30" customHeight="1">
      <c r="A48" s="21" t="s">
        <v>34</v>
      </c>
      <c r="B48" s="22" t="s">
        <v>165</v>
      </c>
      <c r="C48" s="72">
        <v>0.147</v>
      </c>
      <c r="D48" s="22" t="s">
        <v>30</v>
      </c>
      <c r="E48" s="86">
        <f>E29</f>
        <v>8755</v>
      </c>
      <c r="F48" s="86">
        <f t="shared" si="11"/>
        <v>1286</v>
      </c>
      <c r="G48" s="86">
        <f t="shared" si="16"/>
        <v>13172</v>
      </c>
      <c r="H48" s="86">
        <f t="shared" si="12"/>
        <v>1936</v>
      </c>
      <c r="I48" s="86">
        <f>I29</f>
        <v>67568</v>
      </c>
      <c r="J48" s="86">
        <f t="shared" si="13"/>
        <v>9932</v>
      </c>
      <c r="K48" s="86">
        <f t="shared" si="14"/>
        <v>89495</v>
      </c>
      <c r="L48" s="86">
        <f t="shared" si="15"/>
        <v>13154</v>
      </c>
      <c r="M48" s="24"/>
    </row>
    <row r="49" spans="1:13" ht="30" customHeight="1">
      <c r="A49" s="21" t="s">
        <v>35</v>
      </c>
      <c r="B49" s="22" t="s">
        <v>36</v>
      </c>
      <c r="C49" s="72">
        <v>0.147</v>
      </c>
      <c r="D49" s="22" t="s">
        <v>30</v>
      </c>
      <c r="E49" s="86">
        <f>E30</f>
        <v>8755</v>
      </c>
      <c r="F49" s="86">
        <f t="shared" si="11"/>
        <v>1286</v>
      </c>
      <c r="G49" s="86">
        <f t="shared" si="16"/>
        <v>13809</v>
      </c>
      <c r="H49" s="86">
        <f t="shared" si="12"/>
        <v>2029</v>
      </c>
      <c r="I49" s="86">
        <f>I30</f>
        <v>11537</v>
      </c>
      <c r="J49" s="86">
        <f t="shared" si="13"/>
        <v>1695</v>
      </c>
      <c r="K49" s="86">
        <f t="shared" si="14"/>
        <v>34101</v>
      </c>
      <c r="L49" s="86">
        <f t="shared" si="15"/>
        <v>5010</v>
      </c>
      <c r="M49" s="24"/>
    </row>
    <row r="50" spans="1:13" ht="30" customHeight="1">
      <c r="A50" s="21" t="s">
        <v>45</v>
      </c>
      <c r="B50" s="22" t="s">
        <v>37</v>
      </c>
      <c r="C50" s="72">
        <v>0.147</v>
      </c>
      <c r="D50" s="22" t="s">
        <v>30</v>
      </c>
      <c r="E50" s="86">
        <f>E31</f>
        <v>17565</v>
      </c>
      <c r="F50" s="86">
        <f t="shared" si="11"/>
        <v>2582</v>
      </c>
      <c r="G50" s="86">
        <f t="shared" si="16"/>
        <v>13809</v>
      </c>
      <c r="H50" s="86">
        <f t="shared" si="12"/>
        <v>2029</v>
      </c>
      <c r="I50" s="86">
        <f>I31</f>
        <v>6008</v>
      </c>
      <c r="J50" s="86">
        <f t="shared" si="13"/>
        <v>883</v>
      </c>
      <c r="K50" s="86">
        <f t="shared" si="14"/>
        <v>37382</v>
      </c>
      <c r="L50" s="86">
        <f t="shared" si="15"/>
        <v>5494</v>
      </c>
      <c r="M50" s="24"/>
    </row>
    <row r="51" spans="1:13" ht="30" customHeight="1">
      <c r="A51" s="21" t="s">
        <v>38</v>
      </c>
      <c r="B51" s="22" t="s">
        <v>39</v>
      </c>
      <c r="C51" s="72">
        <v>0.432</v>
      </c>
      <c r="D51" s="22" t="s">
        <v>30</v>
      </c>
      <c r="E51" s="86">
        <f>E32</f>
        <v>15465</v>
      </c>
      <c r="F51" s="86">
        <f t="shared" si="11"/>
        <v>6680</v>
      </c>
      <c r="G51" s="86">
        <f t="shared" si="16"/>
        <v>13809</v>
      </c>
      <c r="H51" s="86">
        <f t="shared" si="12"/>
        <v>5965</v>
      </c>
      <c r="I51" s="86">
        <f>I32</f>
        <v>9690</v>
      </c>
      <c r="J51" s="86">
        <f t="shared" si="13"/>
        <v>4186</v>
      </c>
      <c r="K51" s="86">
        <f t="shared" si="14"/>
        <v>38964</v>
      </c>
      <c r="L51" s="86">
        <f t="shared" si="15"/>
        <v>16831</v>
      </c>
      <c r="M51" s="24"/>
    </row>
    <row r="52" spans="1:13" ht="30" customHeight="1">
      <c r="A52" s="21" t="s">
        <v>40</v>
      </c>
      <c r="B52" s="22" t="s">
        <v>41</v>
      </c>
      <c r="C52" s="72">
        <v>0.147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11</v>
      </c>
      <c r="K52" s="86">
        <f t="shared" si="14"/>
        <v>77</v>
      </c>
      <c r="L52" s="86">
        <f t="shared" si="15"/>
        <v>11</v>
      </c>
      <c r="M52" s="24"/>
    </row>
    <row r="53" spans="1:13" ht="30" customHeight="1">
      <c r="A53" s="25" t="s">
        <v>19</v>
      </c>
      <c r="B53" s="26" t="s">
        <v>20</v>
      </c>
      <c r="C53" s="60">
        <v>1</v>
      </c>
      <c r="D53" s="26" t="s">
        <v>21</v>
      </c>
      <c r="E53" s="84"/>
      <c r="F53" s="86">
        <f>INT(SUM(F42:F52)*0.03)</f>
        <v>4171</v>
      </c>
      <c r="G53" s="84"/>
      <c r="H53" s="84"/>
      <c r="I53" s="94"/>
      <c r="J53" s="94"/>
      <c r="K53" s="94"/>
      <c r="L53" s="94">
        <f>$F$53</f>
        <v>4171</v>
      </c>
      <c r="M53" s="28"/>
    </row>
    <row r="54" spans="1:13" ht="30" customHeight="1">
      <c r="A54" s="25" t="s">
        <v>42</v>
      </c>
      <c r="B54" s="26" t="s">
        <v>43</v>
      </c>
      <c r="C54" s="60">
        <v>1</v>
      </c>
      <c r="D54" s="26" t="s">
        <v>21</v>
      </c>
      <c r="E54" s="84"/>
      <c r="F54" s="84">
        <v>481</v>
      </c>
      <c r="G54" s="84"/>
      <c r="H54" s="86"/>
      <c r="I54" s="94"/>
      <c r="J54" s="94"/>
      <c r="K54" s="94"/>
      <c r="L54" s="94">
        <f>F54+H54+J54</f>
        <v>481</v>
      </c>
      <c r="M54" s="28"/>
    </row>
    <row r="55" spans="1:13" ht="30" customHeight="1">
      <c r="A55" s="11" t="s">
        <v>75</v>
      </c>
      <c r="B55" s="75" t="s">
        <v>70</v>
      </c>
      <c r="C55" s="68">
        <v>1</v>
      </c>
      <c r="D55" s="26" t="s">
        <v>169</v>
      </c>
      <c r="E55" s="84"/>
      <c r="F55" s="84">
        <f>'참고자료-안정화재'!F9</f>
        <v>10918</v>
      </c>
      <c r="G55" s="84"/>
      <c r="H55" s="84">
        <f>'참고자료-안정화재'!H9</f>
        <v>18076</v>
      </c>
      <c r="I55" s="84"/>
      <c r="J55" s="84">
        <v>0</v>
      </c>
      <c r="K55" s="84"/>
      <c r="L55" s="86">
        <f>+J55+H55+F55</f>
        <v>28994</v>
      </c>
      <c r="M55" s="151" t="s">
        <v>170</v>
      </c>
    </row>
    <row r="56" spans="1:13" ht="30" customHeight="1">
      <c r="A56" s="25" t="s">
        <v>166</v>
      </c>
      <c r="B56" s="26"/>
      <c r="C56" s="54"/>
      <c r="D56" s="26"/>
      <c r="E56" s="84"/>
      <c r="F56" s="94">
        <f>SUM(F42:F55)</f>
        <v>154604</v>
      </c>
      <c r="G56" s="84"/>
      <c r="H56" s="94">
        <f>SUM(H42:H55)</f>
        <v>43375</v>
      </c>
      <c r="I56" s="94"/>
      <c r="J56" s="94">
        <f>SUM(J42:J55)</f>
        <v>16707</v>
      </c>
      <c r="K56" s="94"/>
      <c r="L56" s="94">
        <f>SUM(L42:L55)</f>
        <v>214686</v>
      </c>
      <c r="M56" s="28"/>
    </row>
    <row r="57" spans="1:13" ht="30" customHeight="1">
      <c r="A57" s="25"/>
      <c r="B57" s="26"/>
      <c r="C57" s="54"/>
      <c r="D57" s="26"/>
      <c r="E57" s="84"/>
      <c r="F57" s="94"/>
      <c r="G57" s="84"/>
      <c r="H57" s="94"/>
      <c r="I57" s="94"/>
      <c r="J57" s="94"/>
      <c r="K57" s="94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84"/>
      <c r="H58" s="94"/>
      <c r="I58" s="94"/>
      <c r="J58" s="94"/>
      <c r="K58" s="94"/>
      <c r="L58" s="9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224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162</v>
      </c>
      <c r="B61" s="46" t="str">
        <f>B42</f>
        <v>나무숲녹화용</v>
      </c>
      <c r="C61" s="48">
        <v>220</v>
      </c>
      <c r="D61" s="22" t="s">
        <v>31</v>
      </c>
      <c r="E61" s="86">
        <f>E42</f>
        <v>840</v>
      </c>
      <c r="F61" s="86">
        <f aca="true" t="shared" si="17" ref="F61:F71">INT(E61*C61)</f>
        <v>184800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71">E61+G61+I61</f>
        <v>840</v>
      </c>
      <c r="L61" s="86">
        <f aca="true" t="shared" si="21" ref="L61:L75">+J61+H61+F61</f>
        <v>184800</v>
      </c>
      <c r="M61" s="62"/>
    </row>
    <row r="62" spans="1:13" ht="30" customHeight="1">
      <c r="A62" s="21" t="s">
        <v>163</v>
      </c>
      <c r="B62" s="46" t="s">
        <v>164</v>
      </c>
      <c r="C62" s="48">
        <v>40</v>
      </c>
      <c r="D62" s="22" t="s">
        <v>32</v>
      </c>
      <c r="E62" s="86">
        <f>E43</f>
        <v>40</v>
      </c>
      <c r="F62" s="86">
        <f t="shared" si="17"/>
        <v>1600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1600</v>
      </c>
      <c r="M62" s="62"/>
    </row>
    <row r="63" spans="1:13" ht="30" customHeight="1">
      <c r="A63" s="21" t="s">
        <v>102</v>
      </c>
      <c r="B63" s="75" t="str">
        <f>B61</f>
        <v>나무숲녹화용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0.034</v>
      </c>
      <c r="D64" s="22" t="s">
        <v>16</v>
      </c>
      <c r="E64" s="85"/>
      <c r="F64" s="85">
        <f t="shared" si="17"/>
        <v>0</v>
      </c>
      <c r="G64" s="47">
        <f aca="true" t="shared" si="22" ref="G64:G70">G45</f>
        <v>75504</v>
      </c>
      <c r="H64" s="86">
        <f t="shared" si="18"/>
        <v>2567</v>
      </c>
      <c r="I64" s="85"/>
      <c r="J64" s="85">
        <f t="shared" si="19"/>
        <v>0</v>
      </c>
      <c r="K64" s="86">
        <f t="shared" si="20"/>
        <v>75504</v>
      </c>
      <c r="L64" s="86">
        <f t="shared" si="21"/>
        <v>2567</v>
      </c>
      <c r="M64" s="44"/>
    </row>
    <row r="65" spans="1:13" ht="30" customHeight="1">
      <c r="A65" s="21" t="s">
        <v>17</v>
      </c>
      <c r="B65" s="22"/>
      <c r="C65" s="72">
        <v>0.067</v>
      </c>
      <c r="D65" s="22" t="s">
        <v>16</v>
      </c>
      <c r="E65" s="85"/>
      <c r="F65" s="85">
        <f t="shared" si="17"/>
        <v>0</v>
      </c>
      <c r="G65" s="47">
        <f t="shared" si="22"/>
        <v>70264</v>
      </c>
      <c r="H65" s="86">
        <f t="shared" si="18"/>
        <v>4707</v>
      </c>
      <c r="I65" s="85"/>
      <c r="J65" s="85">
        <f t="shared" si="19"/>
        <v>0</v>
      </c>
      <c r="K65" s="86">
        <f t="shared" si="20"/>
        <v>70264</v>
      </c>
      <c r="L65" s="86">
        <f t="shared" si="21"/>
        <v>4707</v>
      </c>
      <c r="M65" s="24"/>
    </row>
    <row r="66" spans="1:13" ht="30" customHeight="1">
      <c r="A66" s="21" t="s">
        <v>18</v>
      </c>
      <c r="B66" s="22"/>
      <c r="C66" s="72">
        <v>0.178</v>
      </c>
      <c r="D66" s="22" t="s">
        <v>16</v>
      </c>
      <c r="E66" s="85"/>
      <c r="F66" s="85">
        <f t="shared" si="17"/>
        <v>0</v>
      </c>
      <c r="G66" s="47">
        <f t="shared" si="22"/>
        <v>55252</v>
      </c>
      <c r="H66" s="86">
        <f t="shared" si="18"/>
        <v>9834</v>
      </c>
      <c r="I66" s="85"/>
      <c r="J66" s="85">
        <f t="shared" si="19"/>
        <v>0</v>
      </c>
      <c r="K66" s="86">
        <f t="shared" si="20"/>
        <v>55252</v>
      </c>
      <c r="L66" s="86">
        <f t="shared" si="21"/>
        <v>9834</v>
      </c>
      <c r="M66" s="24"/>
    </row>
    <row r="67" spans="1:13" ht="30" customHeight="1">
      <c r="A67" s="21" t="s">
        <v>34</v>
      </c>
      <c r="B67" s="22" t="s">
        <v>165</v>
      </c>
      <c r="C67" s="72">
        <v>0.203</v>
      </c>
      <c r="D67" s="22" t="s">
        <v>30</v>
      </c>
      <c r="E67" s="86">
        <f>E48</f>
        <v>8755</v>
      </c>
      <c r="F67" s="86">
        <f t="shared" si="17"/>
        <v>1777</v>
      </c>
      <c r="G67" s="86">
        <f t="shared" si="22"/>
        <v>13172</v>
      </c>
      <c r="H67" s="86">
        <f t="shared" si="18"/>
        <v>2673</v>
      </c>
      <c r="I67" s="86">
        <f>I48</f>
        <v>67568</v>
      </c>
      <c r="J67" s="86">
        <f t="shared" si="19"/>
        <v>13716</v>
      </c>
      <c r="K67" s="86">
        <f t="shared" si="20"/>
        <v>89495</v>
      </c>
      <c r="L67" s="86">
        <f t="shared" si="21"/>
        <v>18166</v>
      </c>
      <c r="M67" s="24"/>
    </row>
    <row r="68" spans="1:13" ht="30" customHeight="1">
      <c r="A68" s="21" t="s">
        <v>35</v>
      </c>
      <c r="B68" s="22" t="s">
        <v>36</v>
      </c>
      <c r="C68" s="72">
        <v>0.203</v>
      </c>
      <c r="D68" s="22" t="s">
        <v>30</v>
      </c>
      <c r="E68" s="86">
        <f>E49</f>
        <v>8755</v>
      </c>
      <c r="F68" s="86">
        <f t="shared" si="17"/>
        <v>1777</v>
      </c>
      <c r="G68" s="86">
        <f t="shared" si="22"/>
        <v>13809</v>
      </c>
      <c r="H68" s="86">
        <f t="shared" si="18"/>
        <v>2803</v>
      </c>
      <c r="I68" s="86">
        <f>I49</f>
        <v>11537</v>
      </c>
      <c r="J68" s="86">
        <f t="shared" si="19"/>
        <v>2342</v>
      </c>
      <c r="K68" s="86">
        <f t="shared" si="20"/>
        <v>34101</v>
      </c>
      <c r="L68" s="86">
        <f t="shared" si="21"/>
        <v>6922</v>
      </c>
      <c r="M68" s="24"/>
    </row>
    <row r="69" spans="1:13" ht="30" customHeight="1">
      <c r="A69" s="21" t="s">
        <v>45</v>
      </c>
      <c r="B69" s="22" t="s">
        <v>37</v>
      </c>
      <c r="C69" s="72">
        <v>0.203</v>
      </c>
      <c r="D69" s="22" t="s">
        <v>30</v>
      </c>
      <c r="E69" s="86">
        <f>E50</f>
        <v>17565</v>
      </c>
      <c r="F69" s="86">
        <f t="shared" si="17"/>
        <v>3565</v>
      </c>
      <c r="G69" s="86">
        <f t="shared" si="22"/>
        <v>13809</v>
      </c>
      <c r="H69" s="86">
        <f t="shared" si="18"/>
        <v>2803</v>
      </c>
      <c r="I69" s="86">
        <f>I50</f>
        <v>6008</v>
      </c>
      <c r="J69" s="86">
        <f t="shared" si="19"/>
        <v>1219</v>
      </c>
      <c r="K69" s="86">
        <f t="shared" si="20"/>
        <v>37382</v>
      </c>
      <c r="L69" s="86">
        <f t="shared" si="21"/>
        <v>7587</v>
      </c>
      <c r="M69" s="24"/>
    </row>
    <row r="70" spans="1:13" ht="30" customHeight="1">
      <c r="A70" s="21" t="s">
        <v>38</v>
      </c>
      <c r="B70" s="22" t="s">
        <v>39</v>
      </c>
      <c r="C70" s="72">
        <v>0.485</v>
      </c>
      <c r="D70" s="22" t="s">
        <v>30</v>
      </c>
      <c r="E70" s="86">
        <f>E51</f>
        <v>15465</v>
      </c>
      <c r="F70" s="86">
        <f t="shared" si="17"/>
        <v>7500</v>
      </c>
      <c r="G70" s="86">
        <f t="shared" si="22"/>
        <v>13809</v>
      </c>
      <c r="H70" s="86">
        <f t="shared" si="18"/>
        <v>6697</v>
      </c>
      <c r="I70" s="86">
        <f>I51</f>
        <v>9690</v>
      </c>
      <c r="J70" s="86">
        <f t="shared" si="19"/>
        <v>4699</v>
      </c>
      <c r="K70" s="86">
        <f t="shared" si="20"/>
        <v>38964</v>
      </c>
      <c r="L70" s="86">
        <f t="shared" si="21"/>
        <v>18896</v>
      </c>
      <c r="M70" s="24"/>
    </row>
    <row r="71" spans="1:13" ht="30" customHeight="1">
      <c r="A71" s="21" t="s">
        <v>40</v>
      </c>
      <c r="B71" s="22" t="s">
        <v>41</v>
      </c>
      <c r="C71" s="72">
        <v>0.203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15</v>
      </c>
      <c r="K71" s="86">
        <f t="shared" si="20"/>
        <v>77</v>
      </c>
      <c r="L71" s="86">
        <f t="shared" si="21"/>
        <v>15</v>
      </c>
      <c r="M71" s="24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7050</v>
      </c>
      <c r="G72" s="84"/>
      <c r="H72" s="84"/>
      <c r="I72" s="94"/>
      <c r="J72" s="94"/>
      <c r="K72" s="94"/>
      <c r="L72" s="86">
        <f t="shared" si="21"/>
        <v>7050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4">
        <v>609</v>
      </c>
      <c r="G73" s="84"/>
      <c r="H73" s="86"/>
      <c r="I73" s="94"/>
      <c r="J73" s="94"/>
      <c r="K73" s="94"/>
      <c r="L73" s="86">
        <f t="shared" si="21"/>
        <v>609</v>
      </c>
      <c r="M73" s="28"/>
    </row>
    <row r="74" spans="1:13" ht="30" customHeight="1">
      <c r="A74" s="11" t="s">
        <v>76</v>
      </c>
      <c r="B74" s="75" t="s">
        <v>72</v>
      </c>
      <c r="C74" s="54">
        <v>1</v>
      </c>
      <c r="D74" s="26" t="s">
        <v>169</v>
      </c>
      <c r="E74" s="84"/>
      <c r="F74" s="84">
        <f>'참고자료-안정화재'!F29</f>
        <v>13390</v>
      </c>
      <c r="G74" s="84"/>
      <c r="H74" s="84">
        <f>'참고자료-안정화재'!H29</f>
        <v>27970</v>
      </c>
      <c r="I74" s="84"/>
      <c r="J74" s="84">
        <v>0</v>
      </c>
      <c r="K74" s="84"/>
      <c r="L74" s="86">
        <f t="shared" si="21"/>
        <v>41360</v>
      </c>
      <c r="M74" s="151" t="s">
        <v>170</v>
      </c>
    </row>
    <row r="75" spans="1:13" ht="30" customHeight="1">
      <c r="A75" s="25" t="s">
        <v>166</v>
      </c>
      <c r="B75" s="26"/>
      <c r="C75" s="54"/>
      <c r="D75" s="26"/>
      <c r="E75" s="84"/>
      <c r="F75" s="94">
        <f>SUM(F61:F74)</f>
        <v>256068</v>
      </c>
      <c r="G75" s="84"/>
      <c r="H75" s="94">
        <f>SUM(H61:H74)</f>
        <v>60054</v>
      </c>
      <c r="I75" s="94"/>
      <c r="J75" s="94">
        <f>SUM(J61:J74)</f>
        <v>21991</v>
      </c>
      <c r="K75" s="94"/>
      <c r="L75" s="86">
        <f t="shared" si="21"/>
        <v>338113</v>
      </c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8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225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162</v>
      </c>
      <c r="B80" s="46" t="str">
        <f>B61</f>
        <v>나무숲녹화용</v>
      </c>
      <c r="C80" s="48">
        <v>330</v>
      </c>
      <c r="D80" s="22" t="s">
        <v>31</v>
      </c>
      <c r="E80" s="86">
        <f>E61</f>
        <v>840</v>
      </c>
      <c r="F80" s="86">
        <f aca="true" t="shared" si="23" ref="F80:F90">INT(E80*C80)</f>
        <v>277200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90">E80+G80+I80</f>
        <v>840</v>
      </c>
      <c r="L80" s="86">
        <f aca="true" t="shared" si="27" ref="L80:L93">+J80+H80+F80</f>
        <v>277200</v>
      </c>
      <c r="M80" s="62"/>
    </row>
    <row r="81" spans="1:13" ht="30" customHeight="1">
      <c r="A81" s="21" t="s">
        <v>163</v>
      </c>
      <c r="B81" s="46" t="s">
        <v>164</v>
      </c>
      <c r="C81" s="48">
        <v>60</v>
      </c>
      <c r="D81" s="22" t="s">
        <v>32</v>
      </c>
      <c r="E81" s="86">
        <f>E62</f>
        <v>40</v>
      </c>
      <c r="F81" s="86">
        <f t="shared" si="23"/>
        <v>2400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2400</v>
      </c>
      <c r="M81" s="62"/>
    </row>
    <row r="82" spans="1:13" ht="30" customHeight="1">
      <c r="A82" s="21" t="s">
        <v>102</v>
      </c>
      <c r="B82" s="75" t="str">
        <f>B80</f>
        <v>나무숲녹화용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0.046</v>
      </c>
      <c r="D83" s="22" t="s">
        <v>16</v>
      </c>
      <c r="E83" s="85"/>
      <c r="F83" s="85">
        <f t="shared" si="23"/>
        <v>0</v>
      </c>
      <c r="G83" s="47">
        <f aca="true" t="shared" si="28" ref="G83:G89">G64</f>
        <v>75504</v>
      </c>
      <c r="H83" s="86">
        <f t="shared" si="24"/>
        <v>3473</v>
      </c>
      <c r="I83" s="85"/>
      <c r="J83" s="85">
        <f t="shared" si="25"/>
        <v>0</v>
      </c>
      <c r="K83" s="86">
        <f t="shared" si="26"/>
        <v>75504</v>
      </c>
      <c r="L83" s="86">
        <f t="shared" si="27"/>
        <v>3473</v>
      </c>
      <c r="M83" s="44"/>
    </row>
    <row r="84" spans="1:13" ht="30" customHeight="1">
      <c r="A84" s="21" t="s">
        <v>17</v>
      </c>
      <c r="B84" s="22"/>
      <c r="C84" s="72">
        <v>0.091</v>
      </c>
      <c r="D84" s="22" t="s">
        <v>16</v>
      </c>
      <c r="E84" s="85"/>
      <c r="F84" s="85">
        <f t="shared" si="23"/>
        <v>0</v>
      </c>
      <c r="G84" s="47">
        <f t="shared" si="28"/>
        <v>70264</v>
      </c>
      <c r="H84" s="86">
        <f t="shared" si="24"/>
        <v>6394</v>
      </c>
      <c r="I84" s="85"/>
      <c r="J84" s="85">
        <f t="shared" si="25"/>
        <v>0</v>
      </c>
      <c r="K84" s="86">
        <f t="shared" si="26"/>
        <v>70264</v>
      </c>
      <c r="L84" s="86">
        <f t="shared" si="27"/>
        <v>6394</v>
      </c>
      <c r="M84" s="24"/>
    </row>
    <row r="85" spans="1:13" ht="30" customHeight="1">
      <c r="A85" s="21" t="s">
        <v>18</v>
      </c>
      <c r="B85" s="22"/>
      <c r="C85" s="72">
        <v>0.223</v>
      </c>
      <c r="D85" s="22" t="s">
        <v>16</v>
      </c>
      <c r="E85" s="85"/>
      <c r="F85" s="85">
        <f t="shared" si="23"/>
        <v>0</v>
      </c>
      <c r="G85" s="47">
        <f t="shared" si="28"/>
        <v>55252</v>
      </c>
      <c r="H85" s="86">
        <f t="shared" si="24"/>
        <v>12321</v>
      </c>
      <c r="I85" s="85"/>
      <c r="J85" s="85">
        <f t="shared" si="25"/>
        <v>0</v>
      </c>
      <c r="K85" s="86">
        <f t="shared" si="26"/>
        <v>55252</v>
      </c>
      <c r="L85" s="86">
        <f t="shared" si="27"/>
        <v>12321</v>
      </c>
      <c r="M85" s="24"/>
    </row>
    <row r="86" spans="1:13" ht="30" customHeight="1">
      <c r="A86" s="21" t="s">
        <v>34</v>
      </c>
      <c r="B86" s="22" t="s">
        <v>165</v>
      </c>
      <c r="C86" s="72">
        <v>0.277</v>
      </c>
      <c r="D86" s="22" t="s">
        <v>30</v>
      </c>
      <c r="E86" s="86">
        <f>E67</f>
        <v>8755</v>
      </c>
      <c r="F86" s="86">
        <f t="shared" si="23"/>
        <v>2425</v>
      </c>
      <c r="G86" s="86">
        <f t="shared" si="28"/>
        <v>13172</v>
      </c>
      <c r="H86" s="86">
        <f t="shared" si="24"/>
        <v>3648</v>
      </c>
      <c r="I86" s="86">
        <f>I67</f>
        <v>67568</v>
      </c>
      <c r="J86" s="86">
        <f t="shared" si="25"/>
        <v>18716</v>
      </c>
      <c r="K86" s="86">
        <f t="shared" si="26"/>
        <v>89495</v>
      </c>
      <c r="L86" s="86">
        <f t="shared" si="27"/>
        <v>24789</v>
      </c>
      <c r="M86" s="24"/>
    </row>
    <row r="87" spans="1:13" ht="30" customHeight="1">
      <c r="A87" s="21" t="s">
        <v>35</v>
      </c>
      <c r="B87" s="22" t="s">
        <v>36</v>
      </c>
      <c r="C87" s="72">
        <v>0.277</v>
      </c>
      <c r="D87" s="22" t="s">
        <v>30</v>
      </c>
      <c r="E87" s="86">
        <f>E68</f>
        <v>8755</v>
      </c>
      <c r="F87" s="86">
        <f t="shared" si="23"/>
        <v>2425</v>
      </c>
      <c r="G87" s="86">
        <f t="shared" si="28"/>
        <v>13809</v>
      </c>
      <c r="H87" s="86">
        <f t="shared" si="24"/>
        <v>3825</v>
      </c>
      <c r="I87" s="86">
        <f>I68</f>
        <v>11537</v>
      </c>
      <c r="J87" s="86">
        <f t="shared" si="25"/>
        <v>3195</v>
      </c>
      <c r="K87" s="86">
        <f t="shared" si="26"/>
        <v>34101</v>
      </c>
      <c r="L87" s="86">
        <f t="shared" si="27"/>
        <v>9445</v>
      </c>
      <c r="M87" s="24"/>
    </row>
    <row r="88" spans="1:13" ht="30" customHeight="1">
      <c r="A88" s="21" t="s">
        <v>45</v>
      </c>
      <c r="B88" s="22" t="s">
        <v>37</v>
      </c>
      <c r="C88" s="72">
        <v>0.277</v>
      </c>
      <c r="D88" s="22" t="s">
        <v>30</v>
      </c>
      <c r="E88" s="86">
        <f>E69</f>
        <v>17565</v>
      </c>
      <c r="F88" s="86">
        <f t="shared" si="23"/>
        <v>4865</v>
      </c>
      <c r="G88" s="86">
        <f t="shared" si="28"/>
        <v>13809</v>
      </c>
      <c r="H88" s="86">
        <f t="shared" si="24"/>
        <v>3825</v>
      </c>
      <c r="I88" s="86">
        <f>I69</f>
        <v>6008</v>
      </c>
      <c r="J88" s="86">
        <f t="shared" si="25"/>
        <v>1664</v>
      </c>
      <c r="K88" s="86">
        <f t="shared" si="26"/>
        <v>37382</v>
      </c>
      <c r="L88" s="86">
        <f t="shared" si="27"/>
        <v>10354</v>
      </c>
      <c r="M88" s="24"/>
    </row>
    <row r="89" spans="1:13" ht="30" customHeight="1">
      <c r="A89" s="21" t="s">
        <v>38</v>
      </c>
      <c r="B89" s="22" t="s">
        <v>39</v>
      </c>
      <c r="C89" s="72">
        <v>0.554</v>
      </c>
      <c r="D89" s="22" t="s">
        <v>30</v>
      </c>
      <c r="E89" s="86">
        <f>E70</f>
        <v>15465</v>
      </c>
      <c r="F89" s="86">
        <f t="shared" si="23"/>
        <v>8567</v>
      </c>
      <c r="G89" s="86">
        <f t="shared" si="28"/>
        <v>13809</v>
      </c>
      <c r="H89" s="86">
        <f t="shared" si="24"/>
        <v>7650</v>
      </c>
      <c r="I89" s="86">
        <f>I70</f>
        <v>9690</v>
      </c>
      <c r="J89" s="86">
        <f t="shared" si="25"/>
        <v>5368</v>
      </c>
      <c r="K89" s="86">
        <f t="shared" si="26"/>
        <v>38964</v>
      </c>
      <c r="L89" s="86">
        <f t="shared" si="27"/>
        <v>21585</v>
      </c>
      <c r="M89" s="24"/>
    </row>
    <row r="90" spans="1:13" ht="30" customHeight="1">
      <c r="A90" s="21" t="s">
        <v>40</v>
      </c>
      <c r="B90" s="22" t="s">
        <v>41</v>
      </c>
      <c r="C90" s="72">
        <v>0.277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21</v>
      </c>
      <c r="K90" s="86">
        <f t="shared" si="26"/>
        <v>77</v>
      </c>
      <c r="L90" s="86">
        <f t="shared" si="27"/>
        <v>21</v>
      </c>
      <c r="M90" s="87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9956</v>
      </c>
      <c r="G91" s="84"/>
      <c r="H91" s="84"/>
      <c r="I91" s="94"/>
      <c r="J91" s="94"/>
      <c r="K91" s="94"/>
      <c r="L91" s="86">
        <f t="shared" si="27"/>
        <v>9956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781</v>
      </c>
      <c r="G92" s="84"/>
      <c r="H92" s="86"/>
      <c r="I92" s="94"/>
      <c r="J92" s="94"/>
      <c r="K92" s="94"/>
      <c r="L92" s="86">
        <f t="shared" si="27"/>
        <v>781</v>
      </c>
      <c r="M92" s="28"/>
    </row>
    <row r="93" spans="1:13" ht="30" customHeight="1">
      <c r="A93" s="11" t="s">
        <v>76</v>
      </c>
      <c r="B93" s="75" t="s">
        <v>72</v>
      </c>
      <c r="C93" s="54">
        <v>1</v>
      </c>
      <c r="D93" s="26" t="s">
        <v>169</v>
      </c>
      <c r="E93" s="84"/>
      <c r="F93" s="84">
        <f>F74</f>
        <v>13390</v>
      </c>
      <c r="G93" s="84"/>
      <c r="H93" s="84">
        <f>H74</f>
        <v>27970</v>
      </c>
      <c r="I93" s="84"/>
      <c r="J93" s="84">
        <v>0</v>
      </c>
      <c r="K93" s="84"/>
      <c r="L93" s="86">
        <f t="shared" si="27"/>
        <v>41360</v>
      </c>
      <c r="M93" s="151" t="s">
        <v>170</v>
      </c>
    </row>
    <row r="94" spans="1:13" ht="30" customHeight="1">
      <c r="A94" s="25" t="s">
        <v>166</v>
      </c>
      <c r="B94" s="26"/>
      <c r="C94" s="54"/>
      <c r="D94" s="26"/>
      <c r="E94" s="84"/>
      <c r="F94" s="94">
        <f>SUM(F80:F93)</f>
        <v>356009</v>
      </c>
      <c r="G94" s="84"/>
      <c r="H94" s="94">
        <f>SUM(H80:H93)</f>
        <v>69106</v>
      </c>
      <c r="I94" s="94"/>
      <c r="J94" s="94">
        <f>SUM(J80:J93)</f>
        <v>28964</v>
      </c>
      <c r="K94" s="94"/>
      <c r="L94" s="86">
        <f>+J94+H94+F94</f>
        <v>454079</v>
      </c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94"/>
      <c r="G96" s="84"/>
      <c r="H96" s="94"/>
      <c r="I96" s="94"/>
      <c r="J96" s="94"/>
      <c r="K96" s="94"/>
      <c r="L96" s="9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226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162</v>
      </c>
      <c r="B99" s="46" t="str">
        <f>B80</f>
        <v>나무숲녹화용</v>
      </c>
      <c r="C99" s="48">
        <v>330</v>
      </c>
      <c r="D99" s="22" t="s">
        <v>31</v>
      </c>
      <c r="E99" s="86">
        <f>E80</f>
        <v>840</v>
      </c>
      <c r="F99" s="86">
        <f aca="true" t="shared" si="29" ref="F99:F109">INT(E99*C99)</f>
        <v>277200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9">E99+G99+I99</f>
        <v>840</v>
      </c>
      <c r="L99" s="86">
        <f aca="true" t="shared" si="33" ref="L99:L113">+J99+H99+F99</f>
        <v>277200</v>
      </c>
      <c r="M99" s="62"/>
    </row>
    <row r="100" spans="1:13" ht="30" customHeight="1">
      <c r="A100" s="21" t="s">
        <v>163</v>
      </c>
      <c r="B100" s="46" t="s">
        <v>164</v>
      </c>
      <c r="C100" s="48">
        <v>60</v>
      </c>
      <c r="D100" s="22" t="s">
        <v>32</v>
      </c>
      <c r="E100" s="86">
        <f>E81</f>
        <v>40</v>
      </c>
      <c r="F100" s="86">
        <f t="shared" si="29"/>
        <v>2400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2400</v>
      </c>
      <c r="M100" s="62"/>
    </row>
    <row r="101" spans="1:13" ht="30" customHeight="1">
      <c r="A101" s="21" t="s">
        <v>102</v>
      </c>
      <c r="B101" s="75" t="str">
        <f>B99</f>
        <v>나무숲녹화용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0.046</v>
      </c>
      <c r="D102" s="22" t="s">
        <v>16</v>
      </c>
      <c r="E102" s="85"/>
      <c r="F102" s="85">
        <f t="shared" si="29"/>
        <v>0</v>
      </c>
      <c r="G102" s="47">
        <f aca="true" t="shared" si="34" ref="G102:G108">G83</f>
        <v>75504</v>
      </c>
      <c r="H102" s="86">
        <f t="shared" si="30"/>
        <v>3473</v>
      </c>
      <c r="I102" s="85"/>
      <c r="J102" s="85">
        <f t="shared" si="31"/>
        <v>0</v>
      </c>
      <c r="K102" s="86">
        <f t="shared" si="32"/>
        <v>75504</v>
      </c>
      <c r="L102" s="86">
        <f t="shared" si="33"/>
        <v>3473</v>
      </c>
      <c r="M102" s="44"/>
    </row>
    <row r="103" spans="1:13" ht="30" customHeight="1">
      <c r="A103" s="21" t="s">
        <v>17</v>
      </c>
      <c r="B103" s="22"/>
      <c r="C103" s="72">
        <v>0.091</v>
      </c>
      <c r="D103" s="22" t="s">
        <v>16</v>
      </c>
      <c r="E103" s="85"/>
      <c r="F103" s="85">
        <f t="shared" si="29"/>
        <v>0</v>
      </c>
      <c r="G103" s="47">
        <f t="shared" si="34"/>
        <v>70264</v>
      </c>
      <c r="H103" s="86">
        <f t="shared" si="30"/>
        <v>6394</v>
      </c>
      <c r="I103" s="85"/>
      <c r="J103" s="85">
        <f t="shared" si="31"/>
        <v>0</v>
      </c>
      <c r="K103" s="86">
        <f t="shared" si="32"/>
        <v>70264</v>
      </c>
      <c r="L103" s="86">
        <f t="shared" si="33"/>
        <v>6394</v>
      </c>
      <c r="M103" s="24"/>
    </row>
    <row r="104" spans="1:13" ht="30" customHeight="1">
      <c r="A104" s="21" t="s">
        <v>18</v>
      </c>
      <c r="B104" s="22"/>
      <c r="C104" s="72">
        <v>0.223</v>
      </c>
      <c r="D104" s="22" t="s">
        <v>16</v>
      </c>
      <c r="E104" s="85"/>
      <c r="F104" s="85">
        <f t="shared" si="29"/>
        <v>0</v>
      </c>
      <c r="G104" s="47">
        <f t="shared" si="34"/>
        <v>55252</v>
      </c>
      <c r="H104" s="86">
        <f t="shared" si="30"/>
        <v>12321</v>
      </c>
      <c r="I104" s="85"/>
      <c r="J104" s="85">
        <f t="shared" si="31"/>
        <v>0</v>
      </c>
      <c r="K104" s="86">
        <f t="shared" si="32"/>
        <v>55252</v>
      </c>
      <c r="L104" s="86">
        <f t="shared" si="33"/>
        <v>12321</v>
      </c>
      <c r="M104" s="24"/>
    </row>
    <row r="105" spans="1:13" ht="30" customHeight="1">
      <c r="A105" s="21" t="s">
        <v>34</v>
      </c>
      <c r="B105" s="22" t="s">
        <v>165</v>
      </c>
      <c r="C105" s="72">
        <v>0.277</v>
      </c>
      <c r="D105" s="22" t="s">
        <v>30</v>
      </c>
      <c r="E105" s="86">
        <f>E86</f>
        <v>8755</v>
      </c>
      <c r="F105" s="86">
        <f t="shared" si="29"/>
        <v>2425</v>
      </c>
      <c r="G105" s="86">
        <f t="shared" si="34"/>
        <v>13172</v>
      </c>
      <c r="H105" s="86">
        <f t="shared" si="30"/>
        <v>3648</v>
      </c>
      <c r="I105" s="86">
        <f>I86</f>
        <v>67568</v>
      </c>
      <c r="J105" s="86">
        <f t="shared" si="31"/>
        <v>18716</v>
      </c>
      <c r="K105" s="86">
        <f t="shared" si="32"/>
        <v>89495</v>
      </c>
      <c r="L105" s="86">
        <f t="shared" si="33"/>
        <v>24789</v>
      </c>
      <c r="M105" s="24"/>
    </row>
    <row r="106" spans="1:13" ht="30" customHeight="1">
      <c r="A106" s="21" t="s">
        <v>35</v>
      </c>
      <c r="B106" s="22" t="s">
        <v>36</v>
      </c>
      <c r="C106" s="72">
        <v>0.277</v>
      </c>
      <c r="D106" s="22" t="s">
        <v>30</v>
      </c>
      <c r="E106" s="86">
        <f>E87</f>
        <v>8755</v>
      </c>
      <c r="F106" s="86">
        <f t="shared" si="29"/>
        <v>2425</v>
      </c>
      <c r="G106" s="86">
        <f t="shared" si="34"/>
        <v>13809</v>
      </c>
      <c r="H106" s="86">
        <f t="shared" si="30"/>
        <v>3825</v>
      </c>
      <c r="I106" s="86">
        <f>I87</f>
        <v>11537</v>
      </c>
      <c r="J106" s="86">
        <f t="shared" si="31"/>
        <v>3195</v>
      </c>
      <c r="K106" s="86">
        <f t="shared" si="32"/>
        <v>34101</v>
      </c>
      <c r="L106" s="86">
        <f t="shared" si="33"/>
        <v>9445</v>
      </c>
      <c r="M106" s="24"/>
    </row>
    <row r="107" spans="1:13" ht="30" customHeight="1">
      <c r="A107" s="21" t="s">
        <v>45</v>
      </c>
      <c r="B107" s="22" t="s">
        <v>37</v>
      </c>
      <c r="C107" s="72">
        <v>0.277</v>
      </c>
      <c r="D107" s="22" t="s">
        <v>30</v>
      </c>
      <c r="E107" s="86">
        <f>E88</f>
        <v>17565</v>
      </c>
      <c r="F107" s="86">
        <f t="shared" si="29"/>
        <v>4865</v>
      </c>
      <c r="G107" s="86">
        <f t="shared" si="34"/>
        <v>13809</v>
      </c>
      <c r="H107" s="86">
        <f t="shared" si="30"/>
        <v>3825</v>
      </c>
      <c r="I107" s="86">
        <f>I88</f>
        <v>6008</v>
      </c>
      <c r="J107" s="86">
        <f t="shared" si="31"/>
        <v>1664</v>
      </c>
      <c r="K107" s="86">
        <f t="shared" si="32"/>
        <v>37382</v>
      </c>
      <c r="L107" s="86">
        <f t="shared" si="33"/>
        <v>10354</v>
      </c>
      <c r="M107" s="24"/>
    </row>
    <row r="108" spans="1:13" ht="30" customHeight="1">
      <c r="A108" s="21" t="s">
        <v>38</v>
      </c>
      <c r="B108" s="22" t="s">
        <v>39</v>
      </c>
      <c r="C108" s="72">
        <v>0.554</v>
      </c>
      <c r="D108" s="22" t="s">
        <v>30</v>
      </c>
      <c r="E108" s="86">
        <f>E89</f>
        <v>15465</v>
      </c>
      <c r="F108" s="86">
        <f t="shared" si="29"/>
        <v>8567</v>
      </c>
      <c r="G108" s="86">
        <f t="shared" si="34"/>
        <v>13809</v>
      </c>
      <c r="H108" s="86">
        <f t="shared" si="30"/>
        <v>7650</v>
      </c>
      <c r="I108" s="86">
        <f>I89</f>
        <v>9690</v>
      </c>
      <c r="J108" s="86">
        <f t="shared" si="31"/>
        <v>5368</v>
      </c>
      <c r="K108" s="86">
        <f t="shared" si="32"/>
        <v>38964</v>
      </c>
      <c r="L108" s="86">
        <f t="shared" si="33"/>
        <v>21585</v>
      </c>
      <c r="M108" s="24"/>
    </row>
    <row r="109" spans="1:13" ht="30" customHeight="1">
      <c r="A109" s="21" t="s">
        <v>40</v>
      </c>
      <c r="B109" s="22" t="s">
        <v>41</v>
      </c>
      <c r="C109" s="72">
        <v>0.277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21</v>
      </c>
      <c r="K109" s="86">
        <f t="shared" si="32"/>
        <v>77</v>
      </c>
      <c r="L109" s="86">
        <f t="shared" si="33"/>
        <v>21</v>
      </c>
      <c r="M109" s="87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9956</v>
      </c>
      <c r="G110" s="84"/>
      <c r="H110" s="84"/>
      <c r="I110" s="94"/>
      <c r="J110" s="94"/>
      <c r="K110" s="94"/>
      <c r="L110" s="86">
        <f t="shared" si="33"/>
        <v>9956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781</v>
      </c>
      <c r="G111" s="84"/>
      <c r="H111" s="86"/>
      <c r="I111" s="94"/>
      <c r="J111" s="94"/>
      <c r="K111" s="94"/>
      <c r="L111" s="86">
        <f t="shared" si="33"/>
        <v>781</v>
      </c>
      <c r="M111" s="28"/>
    </row>
    <row r="112" spans="1:13" ht="30" customHeight="1">
      <c r="A112" s="25" t="s">
        <v>98</v>
      </c>
      <c r="B112" s="75" t="s">
        <v>23</v>
      </c>
      <c r="C112" s="54">
        <v>1</v>
      </c>
      <c r="D112" s="26" t="s">
        <v>169</v>
      </c>
      <c r="E112" s="84"/>
      <c r="F112" s="84">
        <f>'참고자료-안정화재'!F53</f>
        <v>49120.76</v>
      </c>
      <c r="G112" s="84"/>
      <c r="H112" s="84">
        <f>'참고자료-안정화재'!H53</f>
        <v>53588</v>
      </c>
      <c r="I112" s="84"/>
      <c r="J112" s="84">
        <f>'참고자료-안정화재'!J53</f>
        <v>888</v>
      </c>
      <c r="K112" s="84"/>
      <c r="L112" s="86">
        <f t="shared" si="33"/>
        <v>103596.76000000001</v>
      </c>
      <c r="M112" s="151" t="s">
        <v>170</v>
      </c>
    </row>
    <row r="113" spans="1:13" ht="30" customHeight="1">
      <c r="A113" s="25" t="s">
        <v>166</v>
      </c>
      <c r="B113" s="26"/>
      <c r="C113" s="54"/>
      <c r="D113" s="26"/>
      <c r="E113" s="84"/>
      <c r="F113" s="94">
        <f>SUM(F99:F112)</f>
        <v>391739.76</v>
      </c>
      <c r="G113" s="127"/>
      <c r="H113" s="94">
        <f>SUM(H99:H112)</f>
        <v>94724</v>
      </c>
      <c r="I113" s="127"/>
      <c r="J113" s="94">
        <f>SUM(J99:J112)</f>
        <v>29852</v>
      </c>
      <c r="K113" s="127"/>
      <c r="L113" s="86">
        <f t="shared" si="33"/>
        <v>516315.76</v>
      </c>
      <c r="M113" s="28"/>
    </row>
    <row r="114" spans="1:13" ht="30" customHeight="1">
      <c r="A114" s="25"/>
      <c r="B114" s="26"/>
      <c r="C114" s="54"/>
      <c r="D114" s="26"/>
      <c r="E114" s="84"/>
      <c r="F114" s="94"/>
      <c r="G114" s="127"/>
      <c r="H114" s="94"/>
      <c r="I114" s="127"/>
      <c r="J114" s="94"/>
      <c r="K114" s="127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127"/>
      <c r="H115" s="94"/>
      <c r="I115" s="127"/>
      <c r="J115" s="94"/>
      <c r="K115" s="127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128"/>
      <c r="J116" s="128"/>
      <c r="K116" s="128"/>
      <c r="L116" s="95"/>
      <c r="M116" s="32"/>
    </row>
    <row r="117" spans="1:13" ht="30" customHeight="1">
      <c r="A117" s="17" t="s">
        <v>227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162</v>
      </c>
      <c r="B118" s="46" t="str">
        <f>B99</f>
        <v>나무숲녹화용</v>
      </c>
      <c r="C118" s="48">
        <v>440</v>
      </c>
      <c r="D118" s="22" t="s">
        <v>31</v>
      </c>
      <c r="E118" s="86">
        <f>E99</f>
        <v>840</v>
      </c>
      <c r="F118" s="86">
        <f aca="true" t="shared" si="35" ref="F118:F128">INT(E118*C118)</f>
        <v>369600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8">E118+G118+I118</f>
        <v>840</v>
      </c>
      <c r="L118" s="86">
        <f aca="true" t="shared" si="39" ref="L118:L132">+J118+H118+F118</f>
        <v>369600</v>
      </c>
      <c r="M118" s="62"/>
    </row>
    <row r="119" spans="1:13" ht="30" customHeight="1">
      <c r="A119" s="21" t="s">
        <v>163</v>
      </c>
      <c r="B119" s="46" t="s">
        <v>164</v>
      </c>
      <c r="C119" s="48">
        <v>80</v>
      </c>
      <c r="D119" s="22" t="s">
        <v>32</v>
      </c>
      <c r="E119" s="86">
        <f>E100</f>
        <v>40</v>
      </c>
      <c r="F119" s="86">
        <f t="shared" si="35"/>
        <v>3200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3200</v>
      </c>
      <c r="M119" s="62"/>
    </row>
    <row r="120" spans="1:13" ht="30" customHeight="1">
      <c r="A120" s="21" t="s">
        <v>102</v>
      </c>
      <c r="B120" s="75" t="str">
        <f>B118</f>
        <v>나무숲녹화용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0.061</v>
      </c>
      <c r="D121" s="22" t="s">
        <v>16</v>
      </c>
      <c r="E121" s="85"/>
      <c r="F121" s="85">
        <f t="shared" si="35"/>
        <v>0</v>
      </c>
      <c r="G121" s="47">
        <f aca="true" t="shared" si="40" ref="G121:G127">G102</f>
        <v>75504</v>
      </c>
      <c r="H121" s="86">
        <f t="shared" si="36"/>
        <v>4605</v>
      </c>
      <c r="I121" s="85"/>
      <c r="J121" s="85">
        <f t="shared" si="37"/>
        <v>0</v>
      </c>
      <c r="K121" s="86">
        <f t="shared" si="38"/>
        <v>75504</v>
      </c>
      <c r="L121" s="86">
        <f t="shared" si="39"/>
        <v>4605</v>
      </c>
      <c r="M121" s="44"/>
    </row>
    <row r="122" spans="1:13" ht="30" customHeight="1">
      <c r="A122" s="21" t="s">
        <v>17</v>
      </c>
      <c r="B122" s="22"/>
      <c r="C122" s="72">
        <v>0.121</v>
      </c>
      <c r="D122" s="22" t="s">
        <v>16</v>
      </c>
      <c r="E122" s="85"/>
      <c r="F122" s="85">
        <f t="shared" si="35"/>
        <v>0</v>
      </c>
      <c r="G122" s="47">
        <f t="shared" si="40"/>
        <v>70264</v>
      </c>
      <c r="H122" s="86">
        <f t="shared" si="36"/>
        <v>8501</v>
      </c>
      <c r="I122" s="85"/>
      <c r="J122" s="85">
        <f t="shared" si="37"/>
        <v>0</v>
      </c>
      <c r="K122" s="86">
        <f t="shared" si="38"/>
        <v>70264</v>
      </c>
      <c r="L122" s="86">
        <f t="shared" si="39"/>
        <v>8501</v>
      </c>
      <c r="M122" s="24"/>
    </row>
    <row r="123" spans="1:13" ht="30" customHeight="1">
      <c r="A123" s="21" t="s">
        <v>18</v>
      </c>
      <c r="B123" s="22"/>
      <c r="C123" s="72">
        <v>0.279</v>
      </c>
      <c r="D123" s="22" t="s">
        <v>16</v>
      </c>
      <c r="E123" s="85"/>
      <c r="F123" s="85">
        <f t="shared" si="35"/>
        <v>0</v>
      </c>
      <c r="G123" s="47">
        <f t="shared" si="40"/>
        <v>55252</v>
      </c>
      <c r="H123" s="86">
        <f t="shared" si="36"/>
        <v>15415</v>
      </c>
      <c r="I123" s="85"/>
      <c r="J123" s="85">
        <f t="shared" si="37"/>
        <v>0</v>
      </c>
      <c r="K123" s="86">
        <f t="shared" si="38"/>
        <v>55252</v>
      </c>
      <c r="L123" s="86">
        <f t="shared" si="39"/>
        <v>15415</v>
      </c>
      <c r="M123" s="24"/>
    </row>
    <row r="124" spans="1:13" ht="30" customHeight="1">
      <c r="A124" s="21" t="s">
        <v>34</v>
      </c>
      <c r="B124" s="22" t="s">
        <v>165</v>
      </c>
      <c r="C124" s="72">
        <v>0.369</v>
      </c>
      <c r="D124" s="22" t="s">
        <v>30</v>
      </c>
      <c r="E124" s="86">
        <f>E105</f>
        <v>8755</v>
      </c>
      <c r="F124" s="86">
        <f t="shared" si="35"/>
        <v>3230</v>
      </c>
      <c r="G124" s="86">
        <f t="shared" si="40"/>
        <v>13172</v>
      </c>
      <c r="H124" s="86">
        <f t="shared" si="36"/>
        <v>4860</v>
      </c>
      <c r="I124" s="86">
        <f>I105</f>
        <v>67568</v>
      </c>
      <c r="J124" s="86">
        <f t="shared" si="37"/>
        <v>24932</v>
      </c>
      <c r="K124" s="86">
        <f t="shared" si="38"/>
        <v>89495</v>
      </c>
      <c r="L124" s="86">
        <f t="shared" si="39"/>
        <v>33022</v>
      </c>
      <c r="M124" s="24"/>
    </row>
    <row r="125" spans="1:13" ht="30" customHeight="1">
      <c r="A125" s="21" t="s">
        <v>35</v>
      </c>
      <c r="B125" s="22" t="s">
        <v>36</v>
      </c>
      <c r="C125" s="72">
        <v>0.369</v>
      </c>
      <c r="D125" s="22" t="s">
        <v>167</v>
      </c>
      <c r="E125" s="86">
        <f>E106</f>
        <v>8755</v>
      </c>
      <c r="F125" s="86">
        <f t="shared" si="35"/>
        <v>3230</v>
      </c>
      <c r="G125" s="86">
        <f t="shared" si="40"/>
        <v>13809</v>
      </c>
      <c r="H125" s="86">
        <f t="shared" si="36"/>
        <v>5095</v>
      </c>
      <c r="I125" s="86">
        <f>I106</f>
        <v>11537</v>
      </c>
      <c r="J125" s="86">
        <f t="shared" si="37"/>
        <v>4257</v>
      </c>
      <c r="K125" s="86">
        <f t="shared" si="38"/>
        <v>34101</v>
      </c>
      <c r="L125" s="86">
        <f t="shared" si="39"/>
        <v>12582</v>
      </c>
      <c r="M125" s="24"/>
    </row>
    <row r="126" spans="1:13" ht="30" customHeight="1">
      <c r="A126" s="21" t="s">
        <v>45</v>
      </c>
      <c r="B126" s="22" t="s">
        <v>37</v>
      </c>
      <c r="C126" s="72">
        <v>0.369</v>
      </c>
      <c r="D126" s="22" t="s">
        <v>30</v>
      </c>
      <c r="E126" s="86">
        <f>E107</f>
        <v>17565</v>
      </c>
      <c r="F126" s="86">
        <f t="shared" si="35"/>
        <v>6481</v>
      </c>
      <c r="G126" s="86">
        <f t="shared" si="40"/>
        <v>13809</v>
      </c>
      <c r="H126" s="86">
        <f t="shared" si="36"/>
        <v>5095</v>
      </c>
      <c r="I126" s="86">
        <f>I107</f>
        <v>6008</v>
      </c>
      <c r="J126" s="86">
        <f t="shared" si="37"/>
        <v>2216</v>
      </c>
      <c r="K126" s="86">
        <f t="shared" si="38"/>
        <v>37382</v>
      </c>
      <c r="L126" s="86">
        <f t="shared" si="39"/>
        <v>13792</v>
      </c>
      <c r="M126" s="24"/>
    </row>
    <row r="127" spans="1:13" ht="30" customHeight="1">
      <c r="A127" s="21" t="s">
        <v>38</v>
      </c>
      <c r="B127" s="22" t="s">
        <v>39</v>
      </c>
      <c r="C127" s="72">
        <v>0.641</v>
      </c>
      <c r="D127" s="22" t="s">
        <v>30</v>
      </c>
      <c r="E127" s="86">
        <f>E108</f>
        <v>15465</v>
      </c>
      <c r="F127" s="86">
        <f t="shared" si="35"/>
        <v>9913</v>
      </c>
      <c r="G127" s="86">
        <f t="shared" si="40"/>
        <v>13809</v>
      </c>
      <c r="H127" s="86">
        <f t="shared" si="36"/>
        <v>8851</v>
      </c>
      <c r="I127" s="86">
        <f>I108</f>
        <v>9690</v>
      </c>
      <c r="J127" s="86">
        <f t="shared" si="37"/>
        <v>6211</v>
      </c>
      <c r="K127" s="86">
        <f t="shared" si="38"/>
        <v>38964</v>
      </c>
      <c r="L127" s="86">
        <f t="shared" si="39"/>
        <v>24975</v>
      </c>
      <c r="M127" s="24"/>
    </row>
    <row r="128" spans="1:13" ht="30" customHeight="1">
      <c r="A128" s="21" t="s">
        <v>40</v>
      </c>
      <c r="B128" s="22" t="s">
        <v>41</v>
      </c>
      <c r="C128" s="72">
        <v>0.369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28</v>
      </c>
      <c r="K128" s="86">
        <f t="shared" si="38"/>
        <v>77</v>
      </c>
      <c r="L128" s="86">
        <f t="shared" si="39"/>
        <v>28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12889</v>
      </c>
      <c r="G129" s="84"/>
      <c r="H129" s="84"/>
      <c r="I129" s="94"/>
      <c r="J129" s="94"/>
      <c r="K129" s="94"/>
      <c r="L129" s="86">
        <f t="shared" si="39"/>
        <v>12889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996</v>
      </c>
      <c r="G130" s="84"/>
      <c r="H130" s="86"/>
      <c r="I130" s="94"/>
      <c r="J130" s="94"/>
      <c r="K130" s="94"/>
      <c r="L130" s="86">
        <f t="shared" si="39"/>
        <v>996</v>
      </c>
      <c r="M130" s="28"/>
    </row>
    <row r="131" spans="1:13" ht="30" customHeight="1">
      <c r="A131" s="25" t="s">
        <v>98</v>
      </c>
      <c r="B131" s="75" t="s">
        <v>23</v>
      </c>
      <c r="C131" s="54">
        <v>1</v>
      </c>
      <c r="D131" s="26" t="s">
        <v>169</v>
      </c>
      <c r="E131" s="84"/>
      <c r="F131" s="84">
        <f>F112</f>
        <v>49120.76</v>
      </c>
      <c r="G131" s="84"/>
      <c r="H131" s="84">
        <f>H112</f>
        <v>53588</v>
      </c>
      <c r="I131" s="84"/>
      <c r="J131" s="84">
        <f>J112</f>
        <v>888</v>
      </c>
      <c r="K131" s="84"/>
      <c r="L131" s="86">
        <f t="shared" si="39"/>
        <v>103596.76000000001</v>
      </c>
      <c r="M131" s="151" t="s">
        <v>170</v>
      </c>
    </row>
    <row r="132" spans="1:13" ht="30" customHeight="1">
      <c r="A132" s="25" t="s">
        <v>166</v>
      </c>
      <c r="B132" s="26"/>
      <c r="C132" s="54"/>
      <c r="D132" s="26"/>
      <c r="E132" s="84"/>
      <c r="F132" s="94">
        <f>SUM(F118:F131)</f>
        <v>492659.76</v>
      </c>
      <c r="G132" s="84"/>
      <c r="H132" s="94">
        <f>SUM(H118:H131)</f>
        <v>106010</v>
      </c>
      <c r="I132" s="94"/>
      <c r="J132" s="94">
        <f>SUM(J118:J131)</f>
        <v>38532</v>
      </c>
      <c r="K132" s="94"/>
      <c r="L132" s="86">
        <f t="shared" si="39"/>
        <v>637201.76</v>
      </c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94"/>
      <c r="G134" s="84"/>
      <c r="H134" s="94"/>
      <c r="I134" s="94"/>
      <c r="J134" s="94"/>
      <c r="K134" s="94"/>
      <c r="L134" s="9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  <row r="136" spans="1:13" ht="30" customHeight="1">
      <c r="A136" s="17" t="s">
        <v>228</v>
      </c>
      <c r="B136" s="18"/>
      <c r="C136" s="53"/>
      <c r="D136" s="19"/>
      <c r="E136" s="85"/>
      <c r="F136" s="93"/>
      <c r="G136" s="93"/>
      <c r="H136" s="93"/>
      <c r="I136" s="93"/>
      <c r="J136" s="93"/>
      <c r="K136" s="93"/>
      <c r="L136" s="93"/>
      <c r="M136" s="20"/>
    </row>
    <row r="137" spans="1:13" ht="30" customHeight="1">
      <c r="A137" s="21" t="s">
        <v>162</v>
      </c>
      <c r="B137" s="46" t="str">
        <f>B118</f>
        <v>나무숲녹화용</v>
      </c>
      <c r="C137" s="48">
        <v>550</v>
      </c>
      <c r="D137" s="22" t="s">
        <v>31</v>
      </c>
      <c r="E137" s="86">
        <f>E118</f>
        <v>840</v>
      </c>
      <c r="F137" s="86">
        <f aca="true" t="shared" si="41" ref="F137:F147">INT(E137*C137)</f>
        <v>462000</v>
      </c>
      <c r="G137" s="85"/>
      <c r="H137" s="85">
        <f aca="true" t="shared" si="42" ref="H137:H147">INT(G137*C137)</f>
        <v>0</v>
      </c>
      <c r="I137" s="85"/>
      <c r="J137" s="85">
        <f aca="true" t="shared" si="43" ref="J137:J147">INT(I137*C137)</f>
        <v>0</v>
      </c>
      <c r="K137" s="86">
        <f aca="true" t="shared" si="44" ref="K137:K147">E137+G137+I137</f>
        <v>840</v>
      </c>
      <c r="L137" s="86">
        <f aca="true" t="shared" si="45" ref="L137:L151">+J137+H137+F137</f>
        <v>462000</v>
      </c>
      <c r="M137" s="62"/>
    </row>
    <row r="138" spans="1:13" ht="30" customHeight="1">
      <c r="A138" s="21" t="s">
        <v>163</v>
      </c>
      <c r="B138" s="46" t="s">
        <v>164</v>
      </c>
      <c r="C138" s="48">
        <v>100</v>
      </c>
      <c r="D138" s="22" t="s">
        <v>32</v>
      </c>
      <c r="E138" s="86">
        <f>E119</f>
        <v>40</v>
      </c>
      <c r="F138" s="86">
        <f t="shared" si="41"/>
        <v>4000</v>
      </c>
      <c r="G138" s="85"/>
      <c r="H138" s="85">
        <f t="shared" si="42"/>
        <v>0</v>
      </c>
      <c r="I138" s="85"/>
      <c r="J138" s="85">
        <f t="shared" si="43"/>
        <v>0</v>
      </c>
      <c r="K138" s="86">
        <f t="shared" si="44"/>
        <v>40</v>
      </c>
      <c r="L138" s="86">
        <f t="shared" si="45"/>
        <v>4000</v>
      </c>
      <c r="M138" s="62"/>
    </row>
    <row r="139" spans="1:13" ht="30" customHeight="1">
      <c r="A139" s="21" t="s">
        <v>102</v>
      </c>
      <c r="B139" s="75" t="str">
        <f>B137</f>
        <v>나무숲녹화용</v>
      </c>
      <c r="C139" s="48">
        <v>0.2</v>
      </c>
      <c r="D139" s="22" t="s">
        <v>33</v>
      </c>
      <c r="E139" s="86">
        <f>E120</f>
        <v>170000</v>
      </c>
      <c r="F139" s="86">
        <f t="shared" si="41"/>
        <v>34000</v>
      </c>
      <c r="G139" s="85"/>
      <c r="H139" s="85">
        <f t="shared" si="42"/>
        <v>0</v>
      </c>
      <c r="I139" s="85"/>
      <c r="J139" s="85">
        <f t="shared" si="43"/>
        <v>0</v>
      </c>
      <c r="K139" s="86">
        <f t="shared" si="44"/>
        <v>170000</v>
      </c>
      <c r="L139" s="86">
        <f t="shared" si="45"/>
        <v>34000</v>
      </c>
      <c r="M139" s="63"/>
    </row>
    <row r="140" spans="1:13" ht="30" customHeight="1">
      <c r="A140" s="21" t="s">
        <v>15</v>
      </c>
      <c r="B140" s="22"/>
      <c r="C140" s="72">
        <v>0.076</v>
      </c>
      <c r="D140" s="22" t="s">
        <v>16</v>
      </c>
      <c r="E140" s="85"/>
      <c r="F140" s="85">
        <f t="shared" si="41"/>
        <v>0</v>
      </c>
      <c r="G140" s="47">
        <f aca="true" t="shared" si="46" ref="G140:G146">G121</f>
        <v>75504</v>
      </c>
      <c r="H140" s="86">
        <f t="shared" si="42"/>
        <v>5738</v>
      </c>
      <c r="I140" s="85"/>
      <c r="J140" s="85">
        <f t="shared" si="43"/>
        <v>0</v>
      </c>
      <c r="K140" s="86">
        <f t="shared" si="44"/>
        <v>75504</v>
      </c>
      <c r="L140" s="86">
        <f t="shared" si="45"/>
        <v>5738</v>
      </c>
      <c r="M140" s="44"/>
    </row>
    <row r="141" spans="1:13" ht="30" customHeight="1">
      <c r="A141" s="21" t="s">
        <v>17</v>
      </c>
      <c r="B141" s="22"/>
      <c r="C141" s="72">
        <v>0.151</v>
      </c>
      <c r="D141" s="22" t="s">
        <v>16</v>
      </c>
      <c r="E141" s="85"/>
      <c r="F141" s="85">
        <f t="shared" si="41"/>
        <v>0</v>
      </c>
      <c r="G141" s="47">
        <f t="shared" si="46"/>
        <v>70264</v>
      </c>
      <c r="H141" s="86">
        <f t="shared" si="42"/>
        <v>10609</v>
      </c>
      <c r="I141" s="85"/>
      <c r="J141" s="85">
        <f t="shared" si="43"/>
        <v>0</v>
      </c>
      <c r="K141" s="86">
        <f t="shared" si="44"/>
        <v>70264</v>
      </c>
      <c r="L141" s="86">
        <f t="shared" si="45"/>
        <v>10609</v>
      </c>
      <c r="M141" s="24"/>
    </row>
    <row r="142" spans="1:13" ht="30" customHeight="1">
      <c r="A142" s="21" t="s">
        <v>18</v>
      </c>
      <c r="B142" s="22"/>
      <c r="C142" s="72">
        <v>0.335</v>
      </c>
      <c r="D142" s="22" t="s">
        <v>16</v>
      </c>
      <c r="E142" s="85"/>
      <c r="F142" s="85">
        <f t="shared" si="41"/>
        <v>0</v>
      </c>
      <c r="G142" s="47">
        <f t="shared" si="46"/>
        <v>55252</v>
      </c>
      <c r="H142" s="86">
        <f t="shared" si="42"/>
        <v>18509</v>
      </c>
      <c r="I142" s="85"/>
      <c r="J142" s="85">
        <f t="shared" si="43"/>
        <v>0</v>
      </c>
      <c r="K142" s="86">
        <f t="shared" si="44"/>
        <v>55252</v>
      </c>
      <c r="L142" s="86">
        <f t="shared" si="45"/>
        <v>18509</v>
      </c>
      <c r="M142" s="24"/>
    </row>
    <row r="143" spans="1:13" ht="30" customHeight="1">
      <c r="A143" s="21" t="s">
        <v>34</v>
      </c>
      <c r="B143" s="22" t="s">
        <v>165</v>
      </c>
      <c r="C143" s="72">
        <v>0.461</v>
      </c>
      <c r="D143" s="22" t="s">
        <v>30</v>
      </c>
      <c r="E143" s="86">
        <f>E124</f>
        <v>8755</v>
      </c>
      <c r="F143" s="86">
        <f t="shared" si="41"/>
        <v>4036</v>
      </c>
      <c r="G143" s="86">
        <f t="shared" si="46"/>
        <v>13172</v>
      </c>
      <c r="H143" s="86">
        <f t="shared" si="42"/>
        <v>6072</v>
      </c>
      <c r="I143" s="86">
        <f>I124</f>
        <v>67568</v>
      </c>
      <c r="J143" s="86">
        <f t="shared" si="43"/>
        <v>31148</v>
      </c>
      <c r="K143" s="86">
        <f t="shared" si="44"/>
        <v>89495</v>
      </c>
      <c r="L143" s="86">
        <f t="shared" si="45"/>
        <v>41256</v>
      </c>
      <c r="M143" s="24"/>
    </row>
    <row r="144" spans="1:13" ht="30" customHeight="1">
      <c r="A144" s="21" t="s">
        <v>35</v>
      </c>
      <c r="B144" s="22" t="s">
        <v>36</v>
      </c>
      <c r="C144" s="72">
        <v>0.461</v>
      </c>
      <c r="D144" s="22" t="s">
        <v>30</v>
      </c>
      <c r="E144" s="86">
        <f>E125</f>
        <v>8755</v>
      </c>
      <c r="F144" s="86">
        <f t="shared" si="41"/>
        <v>4036</v>
      </c>
      <c r="G144" s="86">
        <f t="shared" si="46"/>
        <v>13809</v>
      </c>
      <c r="H144" s="86">
        <f t="shared" si="42"/>
        <v>6365</v>
      </c>
      <c r="I144" s="86">
        <f>I125</f>
        <v>11537</v>
      </c>
      <c r="J144" s="86">
        <f t="shared" si="43"/>
        <v>5318</v>
      </c>
      <c r="K144" s="86">
        <f t="shared" si="44"/>
        <v>34101</v>
      </c>
      <c r="L144" s="86">
        <f t="shared" si="45"/>
        <v>15719</v>
      </c>
      <c r="M144" s="24"/>
    </row>
    <row r="145" spans="1:13" ht="30" customHeight="1">
      <c r="A145" s="21" t="s">
        <v>45</v>
      </c>
      <c r="B145" s="22" t="s">
        <v>37</v>
      </c>
      <c r="C145" s="72">
        <v>0.461</v>
      </c>
      <c r="D145" s="22" t="s">
        <v>30</v>
      </c>
      <c r="E145" s="86">
        <f>E126</f>
        <v>17565</v>
      </c>
      <c r="F145" s="86">
        <f t="shared" si="41"/>
        <v>8097</v>
      </c>
      <c r="G145" s="86">
        <f t="shared" si="46"/>
        <v>13809</v>
      </c>
      <c r="H145" s="86">
        <f t="shared" si="42"/>
        <v>6365</v>
      </c>
      <c r="I145" s="86">
        <f>I126</f>
        <v>6008</v>
      </c>
      <c r="J145" s="86">
        <f t="shared" si="43"/>
        <v>2769</v>
      </c>
      <c r="K145" s="86">
        <f t="shared" si="44"/>
        <v>37382</v>
      </c>
      <c r="L145" s="86">
        <f t="shared" si="45"/>
        <v>17231</v>
      </c>
      <c r="M145" s="24"/>
    </row>
    <row r="146" spans="1:13" ht="30" customHeight="1">
      <c r="A146" s="21" t="s">
        <v>38</v>
      </c>
      <c r="B146" s="22" t="s">
        <v>39</v>
      </c>
      <c r="C146" s="72">
        <v>0.728</v>
      </c>
      <c r="D146" s="22" t="s">
        <v>30</v>
      </c>
      <c r="E146" s="86">
        <f>E127</f>
        <v>15465</v>
      </c>
      <c r="F146" s="86">
        <f t="shared" si="41"/>
        <v>11258</v>
      </c>
      <c r="G146" s="86">
        <f t="shared" si="46"/>
        <v>13809</v>
      </c>
      <c r="H146" s="86">
        <f t="shared" si="42"/>
        <v>10052</v>
      </c>
      <c r="I146" s="86">
        <f>I127</f>
        <v>9690</v>
      </c>
      <c r="J146" s="86">
        <f t="shared" si="43"/>
        <v>7054</v>
      </c>
      <c r="K146" s="86">
        <f t="shared" si="44"/>
        <v>38964</v>
      </c>
      <c r="L146" s="86">
        <f t="shared" si="45"/>
        <v>28364</v>
      </c>
      <c r="M146" s="24"/>
    </row>
    <row r="147" spans="1:13" ht="30" customHeight="1">
      <c r="A147" s="21" t="s">
        <v>40</v>
      </c>
      <c r="B147" s="22" t="s">
        <v>41</v>
      </c>
      <c r="C147" s="72">
        <v>0.461</v>
      </c>
      <c r="D147" s="22" t="s">
        <v>30</v>
      </c>
      <c r="E147" s="85"/>
      <c r="F147" s="85">
        <f t="shared" si="41"/>
        <v>0</v>
      </c>
      <c r="G147" s="85"/>
      <c r="H147" s="85">
        <f t="shared" si="42"/>
        <v>0</v>
      </c>
      <c r="I147" s="86">
        <f>I128</f>
        <v>77</v>
      </c>
      <c r="J147" s="86">
        <f t="shared" si="43"/>
        <v>35</v>
      </c>
      <c r="K147" s="86">
        <f t="shared" si="44"/>
        <v>77</v>
      </c>
      <c r="L147" s="86">
        <f t="shared" si="45"/>
        <v>35</v>
      </c>
      <c r="M147" s="24"/>
    </row>
    <row r="148" spans="1:13" ht="30" customHeight="1">
      <c r="A148" s="25" t="s">
        <v>19</v>
      </c>
      <c r="B148" s="26" t="s">
        <v>20</v>
      </c>
      <c r="C148" s="54">
        <v>1</v>
      </c>
      <c r="D148" s="26" t="s">
        <v>21</v>
      </c>
      <c r="E148" s="84"/>
      <c r="F148" s="86">
        <f>INT(SUM(F137:F147)*0.03)</f>
        <v>15822</v>
      </c>
      <c r="G148" s="84"/>
      <c r="H148" s="84"/>
      <c r="I148" s="94"/>
      <c r="J148" s="94"/>
      <c r="K148" s="94"/>
      <c r="L148" s="86">
        <f t="shared" si="45"/>
        <v>15822</v>
      </c>
      <c r="M148" s="28"/>
    </row>
    <row r="149" spans="1:13" ht="30" customHeight="1">
      <c r="A149" s="25" t="s">
        <v>42</v>
      </c>
      <c r="B149" s="26" t="s">
        <v>43</v>
      </c>
      <c r="C149" s="54">
        <v>1</v>
      </c>
      <c r="D149" s="26" t="s">
        <v>21</v>
      </c>
      <c r="E149" s="84"/>
      <c r="F149" s="84">
        <v>1210</v>
      </c>
      <c r="G149" s="84"/>
      <c r="H149" s="86"/>
      <c r="I149" s="94"/>
      <c r="J149" s="94"/>
      <c r="K149" s="94"/>
      <c r="L149" s="86">
        <f t="shared" si="45"/>
        <v>1210</v>
      </c>
      <c r="M149" s="28"/>
    </row>
    <row r="150" spans="1:13" ht="30" customHeight="1">
      <c r="A150" s="25" t="s">
        <v>98</v>
      </c>
      <c r="B150" s="75" t="s">
        <v>23</v>
      </c>
      <c r="C150" s="54">
        <v>1</v>
      </c>
      <c r="D150" s="26" t="s">
        <v>169</v>
      </c>
      <c r="E150" s="84"/>
      <c r="F150" s="84">
        <f>F131</f>
        <v>49120.76</v>
      </c>
      <c r="G150" s="84"/>
      <c r="H150" s="84">
        <f>H131</f>
        <v>53588</v>
      </c>
      <c r="I150" s="84"/>
      <c r="J150" s="84">
        <f>J131</f>
        <v>888</v>
      </c>
      <c r="K150" s="84"/>
      <c r="L150" s="86">
        <f t="shared" si="45"/>
        <v>103596.76000000001</v>
      </c>
      <c r="M150" s="151" t="s">
        <v>170</v>
      </c>
    </row>
    <row r="151" spans="1:13" ht="30" customHeight="1">
      <c r="A151" s="25" t="s">
        <v>166</v>
      </c>
      <c r="B151" s="26"/>
      <c r="C151" s="54"/>
      <c r="D151" s="26"/>
      <c r="E151" s="84"/>
      <c r="F151" s="94">
        <f>SUM(F137:F150)</f>
        <v>593579.76</v>
      </c>
      <c r="G151" s="129"/>
      <c r="H151" s="94">
        <f>SUM(H137:H150)</f>
        <v>117298</v>
      </c>
      <c r="I151" s="129"/>
      <c r="J151" s="94">
        <f>SUM(J137:J150)</f>
        <v>47212</v>
      </c>
      <c r="K151" s="129"/>
      <c r="L151" s="86">
        <f t="shared" si="45"/>
        <v>758089.76</v>
      </c>
      <c r="M151" s="28"/>
    </row>
    <row r="152" spans="1:13" ht="30" customHeight="1">
      <c r="A152" s="25"/>
      <c r="B152" s="26"/>
      <c r="C152" s="54"/>
      <c r="D152" s="26"/>
      <c r="E152" s="84"/>
      <c r="F152" s="94"/>
      <c r="G152" s="129"/>
      <c r="H152" s="94"/>
      <c r="I152" s="129"/>
      <c r="J152" s="94"/>
      <c r="K152" s="129"/>
      <c r="L152" s="94"/>
      <c r="M152" s="28"/>
    </row>
    <row r="153" spans="1:13" ht="30" customHeight="1">
      <c r="A153" s="25"/>
      <c r="B153" s="26"/>
      <c r="C153" s="54"/>
      <c r="D153" s="26"/>
      <c r="E153" s="84"/>
      <c r="F153" s="94"/>
      <c r="G153" s="129"/>
      <c r="H153" s="94"/>
      <c r="I153" s="129"/>
      <c r="J153" s="94"/>
      <c r="K153" s="129"/>
      <c r="L153" s="94"/>
      <c r="M153" s="28"/>
    </row>
    <row r="154" spans="1:13" ht="30" customHeight="1" thickBot="1">
      <c r="A154" s="29"/>
      <c r="B154" s="30"/>
      <c r="C154" s="52"/>
      <c r="D154" s="30"/>
      <c r="E154" s="95"/>
      <c r="F154" s="95"/>
      <c r="G154" s="95"/>
      <c r="H154" s="95"/>
      <c r="I154" s="128"/>
      <c r="J154" s="128"/>
      <c r="K154" s="128"/>
      <c r="L154" s="95"/>
      <c r="M154" s="32"/>
    </row>
    <row r="155" spans="1:13" ht="30" customHeight="1">
      <c r="A155" s="17" t="s">
        <v>229</v>
      </c>
      <c r="B155" s="18"/>
      <c r="C155" s="53"/>
      <c r="D155" s="19"/>
      <c r="E155" s="85"/>
      <c r="F155" s="93"/>
      <c r="G155" s="93"/>
      <c r="H155" s="93"/>
      <c r="I155" s="93"/>
      <c r="J155" s="93"/>
      <c r="K155" s="93"/>
      <c r="L155" s="93"/>
      <c r="M155" s="20"/>
    </row>
    <row r="156" spans="1:13" ht="30" customHeight="1">
      <c r="A156" s="21" t="s">
        <v>162</v>
      </c>
      <c r="B156" s="46" t="str">
        <f>B137</f>
        <v>나무숲녹화용</v>
      </c>
      <c r="C156" s="48">
        <v>770</v>
      </c>
      <c r="D156" s="22" t="s">
        <v>31</v>
      </c>
      <c r="E156" s="86">
        <f>E137</f>
        <v>840</v>
      </c>
      <c r="F156" s="86">
        <f aca="true" t="shared" si="47" ref="F156:F166">INT(E156*C156)</f>
        <v>646800</v>
      </c>
      <c r="G156" s="85"/>
      <c r="H156" s="85">
        <f aca="true" t="shared" si="48" ref="H156:H166">INT(G156*C156)</f>
        <v>0</v>
      </c>
      <c r="I156" s="85"/>
      <c r="J156" s="85">
        <f aca="true" t="shared" si="49" ref="J156:J166">INT(I156*C156)</f>
        <v>0</v>
      </c>
      <c r="K156" s="86">
        <f aca="true" t="shared" si="50" ref="K156:K166">E156+G156+I156</f>
        <v>840</v>
      </c>
      <c r="L156" s="86">
        <f aca="true" t="shared" si="51" ref="L156:L170">+J156+H156+F156</f>
        <v>646800</v>
      </c>
      <c r="M156" s="62"/>
    </row>
    <row r="157" spans="1:13" ht="30" customHeight="1">
      <c r="A157" s="21" t="s">
        <v>163</v>
      </c>
      <c r="B157" s="46" t="s">
        <v>164</v>
      </c>
      <c r="C157" s="48">
        <v>140</v>
      </c>
      <c r="D157" s="22" t="s">
        <v>32</v>
      </c>
      <c r="E157" s="86">
        <f>E138</f>
        <v>40</v>
      </c>
      <c r="F157" s="86">
        <f t="shared" si="47"/>
        <v>5600</v>
      </c>
      <c r="G157" s="85"/>
      <c r="H157" s="85">
        <f t="shared" si="48"/>
        <v>0</v>
      </c>
      <c r="I157" s="85"/>
      <c r="J157" s="85">
        <f t="shared" si="49"/>
        <v>0</v>
      </c>
      <c r="K157" s="86">
        <f t="shared" si="50"/>
        <v>40</v>
      </c>
      <c r="L157" s="86">
        <f t="shared" si="51"/>
        <v>5600</v>
      </c>
      <c r="M157" s="62"/>
    </row>
    <row r="158" spans="1:13" ht="30" customHeight="1">
      <c r="A158" s="21" t="s">
        <v>102</v>
      </c>
      <c r="B158" s="75" t="str">
        <f>B156</f>
        <v>나무숲녹화용</v>
      </c>
      <c r="C158" s="48">
        <v>0.2</v>
      </c>
      <c r="D158" s="22" t="s">
        <v>33</v>
      </c>
      <c r="E158" s="86">
        <f>E139</f>
        <v>170000</v>
      </c>
      <c r="F158" s="86">
        <f t="shared" si="47"/>
        <v>34000</v>
      </c>
      <c r="G158" s="85"/>
      <c r="H158" s="85">
        <f t="shared" si="48"/>
        <v>0</v>
      </c>
      <c r="I158" s="85"/>
      <c r="J158" s="85">
        <f t="shared" si="49"/>
        <v>0</v>
      </c>
      <c r="K158" s="86">
        <f t="shared" si="50"/>
        <v>170000</v>
      </c>
      <c r="L158" s="86">
        <f t="shared" si="51"/>
        <v>34000</v>
      </c>
      <c r="M158" s="63"/>
    </row>
    <row r="159" spans="1:13" ht="30" customHeight="1">
      <c r="A159" s="21" t="s">
        <v>15</v>
      </c>
      <c r="B159" s="22"/>
      <c r="C159" s="72">
        <v>0.106</v>
      </c>
      <c r="D159" s="22" t="s">
        <v>16</v>
      </c>
      <c r="E159" s="85"/>
      <c r="F159" s="85">
        <f t="shared" si="47"/>
        <v>0</v>
      </c>
      <c r="G159" s="47">
        <f aca="true" t="shared" si="52" ref="G159:G165">G140</f>
        <v>75504</v>
      </c>
      <c r="H159" s="86">
        <f t="shared" si="48"/>
        <v>8003</v>
      </c>
      <c r="I159" s="85"/>
      <c r="J159" s="85">
        <f t="shared" si="49"/>
        <v>0</v>
      </c>
      <c r="K159" s="86">
        <f t="shared" si="50"/>
        <v>75504</v>
      </c>
      <c r="L159" s="86">
        <f t="shared" si="51"/>
        <v>8003</v>
      </c>
      <c r="M159" s="44"/>
    </row>
    <row r="160" spans="1:13" ht="30" customHeight="1">
      <c r="A160" s="21" t="s">
        <v>17</v>
      </c>
      <c r="B160" s="22"/>
      <c r="C160" s="72">
        <v>0.211</v>
      </c>
      <c r="D160" s="22" t="s">
        <v>16</v>
      </c>
      <c r="E160" s="85"/>
      <c r="F160" s="85">
        <f t="shared" si="47"/>
        <v>0</v>
      </c>
      <c r="G160" s="47">
        <f t="shared" si="52"/>
        <v>70264</v>
      </c>
      <c r="H160" s="86">
        <f t="shared" si="48"/>
        <v>14825</v>
      </c>
      <c r="I160" s="85"/>
      <c r="J160" s="85">
        <f t="shared" si="49"/>
        <v>0</v>
      </c>
      <c r="K160" s="86">
        <f t="shared" si="50"/>
        <v>70264</v>
      </c>
      <c r="L160" s="86">
        <f t="shared" si="51"/>
        <v>14825</v>
      </c>
      <c r="M160" s="24"/>
    </row>
    <row r="161" spans="1:13" ht="30" customHeight="1">
      <c r="A161" s="21" t="s">
        <v>18</v>
      </c>
      <c r="B161" s="22"/>
      <c r="C161" s="72">
        <v>0.447</v>
      </c>
      <c r="D161" s="22" t="s">
        <v>16</v>
      </c>
      <c r="E161" s="85"/>
      <c r="F161" s="85">
        <f t="shared" si="47"/>
        <v>0</v>
      </c>
      <c r="G161" s="47">
        <f t="shared" si="52"/>
        <v>55252</v>
      </c>
      <c r="H161" s="86">
        <f t="shared" si="48"/>
        <v>24697</v>
      </c>
      <c r="I161" s="85"/>
      <c r="J161" s="85">
        <f t="shared" si="49"/>
        <v>0</v>
      </c>
      <c r="K161" s="86">
        <f t="shared" si="50"/>
        <v>55252</v>
      </c>
      <c r="L161" s="86">
        <f t="shared" si="51"/>
        <v>24697</v>
      </c>
      <c r="M161" s="24"/>
    </row>
    <row r="162" spans="1:13" ht="30" customHeight="1">
      <c r="A162" s="21" t="s">
        <v>34</v>
      </c>
      <c r="B162" s="22" t="s">
        <v>165</v>
      </c>
      <c r="C162" s="72">
        <v>0.645</v>
      </c>
      <c r="D162" s="22" t="s">
        <v>30</v>
      </c>
      <c r="E162" s="86">
        <f>E143</f>
        <v>8755</v>
      </c>
      <c r="F162" s="86">
        <f t="shared" si="47"/>
        <v>5646</v>
      </c>
      <c r="G162" s="86">
        <f t="shared" si="52"/>
        <v>13172</v>
      </c>
      <c r="H162" s="86">
        <f t="shared" si="48"/>
        <v>8495</v>
      </c>
      <c r="I162" s="86">
        <f>I143</f>
        <v>67568</v>
      </c>
      <c r="J162" s="86">
        <f t="shared" si="49"/>
        <v>43581</v>
      </c>
      <c r="K162" s="86">
        <f t="shared" si="50"/>
        <v>89495</v>
      </c>
      <c r="L162" s="86">
        <f t="shared" si="51"/>
        <v>57722</v>
      </c>
      <c r="M162" s="24"/>
    </row>
    <row r="163" spans="1:13" ht="30" customHeight="1">
      <c r="A163" s="21" t="s">
        <v>35</v>
      </c>
      <c r="B163" s="22" t="s">
        <v>36</v>
      </c>
      <c r="C163" s="72">
        <v>0.645</v>
      </c>
      <c r="D163" s="22" t="s">
        <v>30</v>
      </c>
      <c r="E163" s="86">
        <f>E144</f>
        <v>8755</v>
      </c>
      <c r="F163" s="86">
        <f t="shared" si="47"/>
        <v>5646</v>
      </c>
      <c r="G163" s="86">
        <f t="shared" si="52"/>
        <v>13809</v>
      </c>
      <c r="H163" s="86">
        <f t="shared" si="48"/>
        <v>8906</v>
      </c>
      <c r="I163" s="86">
        <f>I144</f>
        <v>11537</v>
      </c>
      <c r="J163" s="86">
        <f t="shared" si="49"/>
        <v>7441</v>
      </c>
      <c r="K163" s="86">
        <f t="shared" si="50"/>
        <v>34101</v>
      </c>
      <c r="L163" s="86">
        <f t="shared" si="51"/>
        <v>21993</v>
      </c>
      <c r="M163" s="24"/>
    </row>
    <row r="164" spans="1:13" ht="30" customHeight="1">
      <c r="A164" s="21" t="s">
        <v>45</v>
      </c>
      <c r="B164" s="22" t="s">
        <v>37</v>
      </c>
      <c r="C164" s="72">
        <v>0.645</v>
      </c>
      <c r="D164" s="22" t="s">
        <v>30</v>
      </c>
      <c r="E164" s="86">
        <f>E145</f>
        <v>17565</v>
      </c>
      <c r="F164" s="86">
        <f t="shared" si="47"/>
        <v>11329</v>
      </c>
      <c r="G164" s="86">
        <f t="shared" si="52"/>
        <v>13809</v>
      </c>
      <c r="H164" s="86">
        <f t="shared" si="48"/>
        <v>8906</v>
      </c>
      <c r="I164" s="86">
        <f>I145</f>
        <v>6008</v>
      </c>
      <c r="J164" s="86">
        <f t="shared" si="49"/>
        <v>3875</v>
      </c>
      <c r="K164" s="86">
        <f t="shared" si="50"/>
        <v>37382</v>
      </c>
      <c r="L164" s="86">
        <f t="shared" si="51"/>
        <v>24110</v>
      </c>
      <c r="M164" s="24"/>
    </row>
    <row r="165" spans="1:13" ht="30" customHeight="1">
      <c r="A165" s="21" t="s">
        <v>38</v>
      </c>
      <c r="B165" s="22" t="s">
        <v>39</v>
      </c>
      <c r="C165" s="72">
        <v>0.902</v>
      </c>
      <c r="D165" s="22" t="s">
        <v>30</v>
      </c>
      <c r="E165" s="86">
        <f>E146</f>
        <v>15465</v>
      </c>
      <c r="F165" s="86">
        <f t="shared" si="47"/>
        <v>13949</v>
      </c>
      <c r="G165" s="86">
        <f t="shared" si="52"/>
        <v>13809</v>
      </c>
      <c r="H165" s="86">
        <f t="shared" si="48"/>
        <v>12455</v>
      </c>
      <c r="I165" s="86">
        <f>I146</f>
        <v>9690</v>
      </c>
      <c r="J165" s="86">
        <f t="shared" si="49"/>
        <v>8740</v>
      </c>
      <c r="K165" s="86">
        <f t="shared" si="50"/>
        <v>38964</v>
      </c>
      <c r="L165" s="86">
        <f t="shared" si="51"/>
        <v>35144</v>
      </c>
      <c r="M165" s="24"/>
    </row>
    <row r="166" spans="1:13" ht="30" customHeight="1">
      <c r="A166" s="21" t="s">
        <v>40</v>
      </c>
      <c r="B166" s="22" t="s">
        <v>41</v>
      </c>
      <c r="C166" s="72">
        <v>0.645</v>
      </c>
      <c r="D166" s="22" t="s">
        <v>30</v>
      </c>
      <c r="E166" s="85"/>
      <c r="F166" s="85">
        <f t="shared" si="47"/>
        <v>0</v>
      </c>
      <c r="G166" s="85"/>
      <c r="H166" s="85">
        <f t="shared" si="48"/>
        <v>0</v>
      </c>
      <c r="I166" s="86">
        <f>I147</f>
        <v>77</v>
      </c>
      <c r="J166" s="86">
        <f t="shared" si="49"/>
        <v>49</v>
      </c>
      <c r="K166" s="86">
        <f t="shared" si="50"/>
        <v>77</v>
      </c>
      <c r="L166" s="86">
        <f t="shared" si="51"/>
        <v>49</v>
      </c>
      <c r="M166" s="24"/>
    </row>
    <row r="167" spans="1:13" ht="30" customHeight="1">
      <c r="A167" s="25" t="s">
        <v>19</v>
      </c>
      <c r="B167" s="26" t="s">
        <v>20</v>
      </c>
      <c r="C167" s="54">
        <v>1</v>
      </c>
      <c r="D167" s="26" t="s">
        <v>21</v>
      </c>
      <c r="E167" s="84"/>
      <c r="F167" s="86">
        <f>INT(SUM(F156:F166)*0.03)</f>
        <v>21689</v>
      </c>
      <c r="G167" s="84"/>
      <c r="H167" s="84"/>
      <c r="I167" s="94"/>
      <c r="J167" s="94"/>
      <c r="K167" s="94"/>
      <c r="L167" s="86">
        <f t="shared" si="51"/>
        <v>21689</v>
      </c>
      <c r="M167" s="28"/>
    </row>
    <row r="168" spans="1:13" ht="30" customHeight="1">
      <c r="A168" s="25" t="s">
        <v>42</v>
      </c>
      <c r="B168" s="26" t="s">
        <v>43</v>
      </c>
      <c r="C168" s="54">
        <v>1</v>
      </c>
      <c r="D168" s="26" t="s">
        <v>21</v>
      </c>
      <c r="E168" s="84"/>
      <c r="F168" s="84">
        <v>1639</v>
      </c>
      <c r="G168" s="84"/>
      <c r="H168" s="86"/>
      <c r="I168" s="94"/>
      <c r="J168" s="94"/>
      <c r="K168" s="94"/>
      <c r="L168" s="86">
        <f t="shared" si="51"/>
        <v>1639</v>
      </c>
      <c r="M168" s="28"/>
    </row>
    <row r="169" spans="1:13" ht="30" customHeight="1">
      <c r="A169" s="25" t="s">
        <v>98</v>
      </c>
      <c r="B169" s="75" t="s">
        <v>23</v>
      </c>
      <c r="C169" s="54">
        <v>1</v>
      </c>
      <c r="D169" s="26" t="s">
        <v>169</v>
      </c>
      <c r="E169" s="84"/>
      <c r="F169" s="84">
        <f>F150</f>
        <v>49120.76</v>
      </c>
      <c r="G169" s="84"/>
      <c r="H169" s="84">
        <f>H150</f>
        <v>53588</v>
      </c>
      <c r="I169" s="84"/>
      <c r="J169" s="84">
        <f>J150</f>
        <v>888</v>
      </c>
      <c r="K169" s="84"/>
      <c r="L169" s="86">
        <f t="shared" si="51"/>
        <v>103596.76000000001</v>
      </c>
      <c r="M169" s="151" t="s">
        <v>170</v>
      </c>
    </row>
    <row r="170" spans="1:13" ht="30" customHeight="1">
      <c r="A170" s="25" t="s">
        <v>166</v>
      </c>
      <c r="B170" s="26"/>
      <c r="C170" s="54"/>
      <c r="D170" s="26"/>
      <c r="E170" s="84"/>
      <c r="F170" s="94">
        <f>SUM(F156:F169)</f>
        <v>795418.76</v>
      </c>
      <c r="G170" s="84"/>
      <c r="H170" s="94">
        <f>SUM(H156:H169)</f>
        <v>139875</v>
      </c>
      <c r="I170" s="94"/>
      <c r="J170" s="94">
        <f>SUM(J156:J169)</f>
        <v>64574</v>
      </c>
      <c r="K170" s="94"/>
      <c r="L170" s="86">
        <f t="shared" si="51"/>
        <v>999867.76</v>
      </c>
      <c r="M170" s="28"/>
    </row>
    <row r="171" spans="1:13" ht="30" customHeight="1">
      <c r="A171" s="25"/>
      <c r="B171" s="26"/>
      <c r="C171" s="54"/>
      <c r="D171" s="26"/>
      <c r="E171" s="84"/>
      <c r="F171" s="94"/>
      <c r="G171" s="84"/>
      <c r="H171" s="94"/>
      <c r="I171" s="94"/>
      <c r="J171" s="94"/>
      <c r="K171" s="94"/>
      <c r="L171" s="94"/>
      <c r="M171" s="28"/>
    </row>
    <row r="172" spans="1:13" ht="30" customHeight="1">
      <c r="A172" s="25"/>
      <c r="B172" s="26"/>
      <c r="C172" s="54"/>
      <c r="D172" s="26"/>
      <c r="E172" s="84"/>
      <c r="F172" s="94"/>
      <c r="G172" s="84"/>
      <c r="H172" s="94"/>
      <c r="I172" s="94"/>
      <c r="J172" s="94"/>
      <c r="K172" s="94"/>
      <c r="L172" s="94"/>
      <c r="M172" s="28"/>
    </row>
    <row r="173" spans="1:13" ht="30" customHeight="1" thickBot="1">
      <c r="A173" s="29"/>
      <c r="B173" s="30"/>
      <c r="C173" s="52"/>
      <c r="D173" s="30"/>
      <c r="E173" s="95"/>
      <c r="F173" s="95"/>
      <c r="G173" s="95"/>
      <c r="H173" s="95"/>
      <c r="I173" s="95"/>
      <c r="J173" s="95"/>
      <c r="K173" s="95"/>
      <c r="L173" s="95"/>
      <c r="M173" s="32"/>
    </row>
  </sheetData>
  <printOptions/>
  <pageMargins left="0.6299212598425197" right="0.5511811023622047" top="0.984251968503937" bottom="0.8661417322834646" header="0.5118110236220472" footer="0.5118110236220472"/>
  <pageSetup horizontalDpi="300" verticalDpi="300" orientation="landscape" paperSize="9" scale="70" r:id="rId1"/>
  <headerFooter alignWithMargins="0">
    <oddHeader>&amp;L&amp;"굴림,보통"&lt;Hi-그린&gt;&amp;R&amp;"굴림,보통"&lt;2006년도 상반기&gt;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workbookViewId="0" topLeftCell="A1">
      <selection activeCell="G5" sqref="G5"/>
    </sheetView>
  </sheetViews>
  <sheetFormatPr defaultColWidth="9.00390625" defaultRowHeight="14.25"/>
  <cols>
    <col min="1" max="1" width="16.625" style="78" customWidth="1"/>
    <col min="2" max="2" width="23.625" style="4" bestFit="1" customWidth="1"/>
    <col min="3" max="3" width="16.75390625" style="79" bestFit="1" customWidth="1"/>
    <col min="4" max="4" width="12.625" style="80" customWidth="1"/>
    <col min="5" max="5" width="14.50390625" style="4" bestFit="1" customWidth="1"/>
    <col min="6" max="8" width="13.625" style="4" customWidth="1"/>
    <col min="9" max="9" width="43.375" style="4" customWidth="1"/>
    <col min="10" max="16384" width="9.00390625" style="4" customWidth="1"/>
  </cols>
  <sheetData>
    <row r="1" spans="1:10" ht="30" customHeight="1" thickBot="1">
      <c r="A1" s="181" t="s">
        <v>195</v>
      </c>
      <c r="B1" s="182"/>
      <c r="C1" s="183"/>
      <c r="D1" s="184"/>
      <c r="E1" s="182"/>
      <c r="F1" s="185"/>
      <c r="G1" s="185"/>
      <c r="H1" s="185"/>
      <c r="I1" s="185"/>
      <c r="J1" s="186"/>
    </row>
    <row r="2" spans="1:10" ht="28.5" customHeight="1">
      <c r="A2" s="242" t="s">
        <v>178</v>
      </c>
      <c r="B2" s="187" t="s">
        <v>176</v>
      </c>
      <c r="C2" s="188">
        <f>141221</f>
        <v>141221</v>
      </c>
      <c r="D2" s="189"/>
      <c r="E2" s="167"/>
      <c r="F2" s="33"/>
      <c r="G2" s="167"/>
      <c r="H2" s="33"/>
      <c r="I2" s="33"/>
      <c r="J2" s="168"/>
    </row>
    <row r="3" spans="1:10" ht="28.5" customHeight="1">
      <c r="A3" s="243"/>
      <c r="B3" s="179" t="s">
        <v>177</v>
      </c>
      <c r="C3" s="164">
        <v>1022.99</v>
      </c>
      <c r="D3" s="180"/>
      <c r="E3" s="155"/>
      <c r="F3" s="162" t="s">
        <v>265</v>
      </c>
      <c r="G3" s="155"/>
      <c r="H3" s="162"/>
      <c r="I3" s="162"/>
      <c r="J3" s="169"/>
    </row>
    <row r="4" spans="1:10" ht="28.5" customHeight="1">
      <c r="A4" s="243"/>
      <c r="B4" s="162" t="s">
        <v>172</v>
      </c>
      <c r="C4" s="163">
        <f>ROUND(C2*C3,-4)</f>
        <v>144470000</v>
      </c>
      <c r="D4" s="38"/>
      <c r="E4" s="35"/>
      <c r="F4" s="162" t="s">
        <v>253</v>
      </c>
      <c r="G4" s="155"/>
      <c r="H4" s="155"/>
      <c r="I4" s="155"/>
      <c r="J4" s="169"/>
    </row>
    <row r="5" spans="1:10" ht="28.5" customHeight="1">
      <c r="A5" s="243"/>
      <c r="B5" s="162" t="s">
        <v>179</v>
      </c>
      <c r="C5" s="165">
        <v>41399000</v>
      </c>
      <c r="D5" s="162"/>
      <c r="E5" s="35"/>
      <c r="F5" s="162" t="s">
        <v>263</v>
      </c>
      <c r="G5" s="155"/>
      <c r="H5" s="155"/>
      <c r="I5" s="155"/>
      <c r="J5" s="169"/>
    </row>
    <row r="6" spans="1:10" ht="28.5" customHeight="1">
      <c r="A6" s="243"/>
      <c r="B6" s="162" t="s">
        <v>180</v>
      </c>
      <c r="C6" s="165">
        <v>16737000</v>
      </c>
      <c r="D6" s="162"/>
      <c r="E6" s="35"/>
      <c r="F6" s="162" t="s">
        <v>263</v>
      </c>
      <c r="G6" s="155"/>
      <c r="H6" s="155"/>
      <c r="I6" s="155"/>
      <c r="J6" s="169"/>
    </row>
    <row r="7" spans="1:10" ht="28.5" customHeight="1">
      <c r="A7" s="243"/>
      <c r="B7" s="162" t="s">
        <v>181</v>
      </c>
      <c r="C7" s="165">
        <v>38257000</v>
      </c>
      <c r="D7" s="162"/>
      <c r="E7" s="35"/>
      <c r="F7" s="162" t="s">
        <v>253</v>
      </c>
      <c r="G7" s="155"/>
      <c r="H7" s="155"/>
      <c r="I7" s="155"/>
      <c r="J7" s="169"/>
    </row>
    <row r="8" spans="1:10" ht="28.5" customHeight="1">
      <c r="A8" s="243"/>
      <c r="B8" s="162" t="s">
        <v>182</v>
      </c>
      <c r="C8" s="165">
        <v>230000</v>
      </c>
      <c r="D8" s="162"/>
      <c r="E8" s="35"/>
      <c r="F8" s="162" t="s">
        <v>264</v>
      </c>
      <c r="G8" s="155"/>
      <c r="H8" s="155"/>
      <c r="I8" s="155"/>
      <c r="J8" s="169"/>
    </row>
    <row r="9" spans="1:10" ht="28.5" customHeight="1">
      <c r="A9" s="243"/>
      <c r="B9" s="162" t="s">
        <v>186</v>
      </c>
      <c r="C9" s="165">
        <v>16360000</v>
      </c>
      <c r="D9" s="162"/>
      <c r="E9" s="35"/>
      <c r="F9" s="162" t="s">
        <v>264</v>
      </c>
      <c r="G9" s="155"/>
      <c r="H9" s="155"/>
      <c r="I9" s="155"/>
      <c r="J9" s="169"/>
    </row>
    <row r="10" spans="1:10" ht="28.5" customHeight="1">
      <c r="A10" s="243" t="s">
        <v>185</v>
      </c>
      <c r="B10" s="162" t="s">
        <v>187</v>
      </c>
      <c r="C10" s="163">
        <v>4677</v>
      </c>
      <c r="D10" s="161">
        <v>1E-07</v>
      </c>
      <c r="E10" s="35"/>
      <c r="F10" s="162" t="s">
        <v>253</v>
      </c>
      <c r="G10" s="155"/>
      <c r="H10" s="155"/>
      <c r="I10" s="155"/>
      <c r="J10" s="169"/>
    </row>
    <row r="11" spans="1:10" ht="28.5" customHeight="1">
      <c r="A11" s="243"/>
      <c r="B11" s="162" t="s">
        <v>188</v>
      </c>
      <c r="C11" s="165">
        <v>2787</v>
      </c>
      <c r="D11" s="161">
        <v>1E-07</v>
      </c>
      <c r="E11" s="35"/>
      <c r="F11" s="162" t="s">
        <v>253</v>
      </c>
      <c r="G11" s="155"/>
      <c r="H11" s="155"/>
      <c r="I11" s="155"/>
      <c r="J11" s="169"/>
    </row>
    <row r="12" spans="1:10" ht="28.5" customHeight="1">
      <c r="A12" s="243"/>
      <c r="B12" s="162" t="s">
        <v>189</v>
      </c>
      <c r="C12" s="165">
        <v>3590</v>
      </c>
      <c r="D12" s="161">
        <v>1E-07</v>
      </c>
      <c r="E12" s="35"/>
      <c r="F12" s="162" t="s">
        <v>253</v>
      </c>
      <c r="G12" s="155"/>
      <c r="H12" s="155"/>
      <c r="I12" s="155"/>
      <c r="J12" s="169"/>
    </row>
    <row r="13" spans="1:10" ht="28.5" customHeight="1">
      <c r="A13" s="243"/>
      <c r="B13" s="162" t="s">
        <v>190</v>
      </c>
      <c r="C13" s="165">
        <v>2533</v>
      </c>
      <c r="D13" s="161">
        <v>1E-07</v>
      </c>
      <c r="E13" s="35"/>
      <c r="F13" s="162" t="s">
        <v>253</v>
      </c>
      <c r="G13" s="155"/>
      <c r="H13" s="155"/>
      <c r="I13" s="155"/>
      <c r="J13" s="169"/>
    </row>
    <row r="14" spans="1:10" ht="28.5" customHeight="1">
      <c r="A14" s="243"/>
      <c r="B14" s="162" t="s">
        <v>191</v>
      </c>
      <c r="C14" s="165">
        <v>3375</v>
      </c>
      <c r="D14" s="161">
        <v>1E-07</v>
      </c>
      <c r="E14" s="35"/>
      <c r="F14" s="162" t="s">
        <v>253</v>
      </c>
      <c r="G14" s="155"/>
      <c r="H14" s="155"/>
      <c r="I14" s="155"/>
      <c r="J14" s="169"/>
    </row>
    <row r="15" spans="1:10" ht="28.5" customHeight="1">
      <c r="A15" s="243"/>
      <c r="B15" s="162" t="s">
        <v>192</v>
      </c>
      <c r="C15" s="165">
        <v>2860</v>
      </c>
      <c r="D15" s="161">
        <v>1E-07</v>
      </c>
      <c r="E15" s="35"/>
      <c r="F15" s="162" t="s">
        <v>253</v>
      </c>
      <c r="G15" s="155"/>
      <c r="H15" s="155"/>
      <c r="I15" s="155"/>
      <c r="J15" s="169"/>
    </row>
    <row r="16" spans="1:10" ht="28.5" customHeight="1">
      <c r="A16" s="160" t="s">
        <v>183</v>
      </c>
      <c r="B16" s="162" t="s">
        <v>173</v>
      </c>
      <c r="C16" s="163">
        <f>등재사항!E23</f>
        <v>1140</v>
      </c>
      <c r="D16" s="162"/>
      <c r="E16" s="35"/>
      <c r="F16" s="162" t="s">
        <v>253</v>
      </c>
      <c r="G16" s="162" t="s">
        <v>254</v>
      </c>
      <c r="H16" s="162"/>
      <c r="I16" s="155"/>
      <c r="J16" s="169"/>
    </row>
    <row r="17" spans="1:10" ht="28.5" customHeight="1">
      <c r="A17" s="244" t="s">
        <v>184</v>
      </c>
      <c r="B17" s="162" t="s">
        <v>194</v>
      </c>
      <c r="C17" s="163">
        <v>75504</v>
      </c>
      <c r="D17" s="162"/>
      <c r="E17" s="35"/>
      <c r="F17" s="162" t="s">
        <v>251</v>
      </c>
      <c r="G17" s="162"/>
      <c r="H17" s="162"/>
      <c r="I17" s="155"/>
      <c r="J17" s="169"/>
    </row>
    <row r="18" spans="1:10" ht="28.5" customHeight="1">
      <c r="A18" s="244"/>
      <c r="B18" s="162" t="s">
        <v>211</v>
      </c>
      <c r="C18" s="163">
        <v>67072</v>
      </c>
      <c r="D18" s="162"/>
      <c r="E18" s="35"/>
      <c r="F18" s="162" t="s">
        <v>251</v>
      </c>
      <c r="G18" s="162"/>
      <c r="H18" s="162"/>
      <c r="I18" s="155"/>
      <c r="J18" s="169"/>
    </row>
    <row r="19" spans="1:10" ht="28.5" customHeight="1">
      <c r="A19" s="244"/>
      <c r="B19" s="162" t="s">
        <v>17</v>
      </c>
      <c r="C19" s="163">
        <v>70264</v>
      </c>
      <c r="D19" s="35"/>
      <c r="E19" s="35"/>
      <c r="F19" s="162" t="s">
        <v>251</v>
      </c>
      <c r="G19" s="162"/>
      <c r="H19" s="162"/>
      <c r="I19" s="155"/>
      <c r="J19" s="169"/>
    </row>
    <row r="20" spans="1:10" ht="28.5" customHeight="1">
      <c r="A20" s="244"/>
      <c r="B20" s="162" t="s">
        <v>18</v>
      </c>
      <c r="C20" s="163">
        <v>55252</v>
      </c>
      <c r="D20" s="35"/>
      <c r="E20" s="35"/>
      <c r="F20" s="162" t="s">
        <v>251</v>
      </c>
      <c r="G20" s="162"/>
      <c r="H20" s="162"/>
      <c r="I20" s="155"/>
      <c r="J20" s="169"/>
    </row>
    <row r="21" spans="1:10" ht="28.5" customHeight="1">
      <c r="A21" s="244"/>
      <c r="B21" s="35" t="s">
        <v>174</v>
      </c>
      <c r="C21" s="165">
        <v>63226</v>
      </c>
      <c r="D21" s="35"/>
      <c r="E21" s="35"/>
      <c r="F21" s="162" t="s">
        <v>251</v>
      </c>
      <c r="G21" s="162"/>
      <c r="H21" s="162"/>
      <c r="I21" s="155"/>
      <c r="J21" s="169"/>
    </row>
    <row r="22" spans="1:10" ht="28.5" customHeight="1" thickBot="1">
      <c r="A22" s="245"/>
      <c r="B22" s="41" t="s">
        <v>175</v>
      </c>
      <c r="C22" s="170">
        <v>66286</v>
      </c>
      <c r="D22" s="41"/>
      <c r="E22" s="41"/>
      <c r="F22" s="162" t="s">
        <v>252</v>
      </c>
      <c r="G22" s="43"/>
      <c r="H22" s="43"/>
      <c r="I22" s="171"/>
      <c r="J22" s="172"/>
    </row>
    <row r="23" spans="1:10" ht="30" customHeight="1">
      <c r="A23" s="166" t="s">
        <v>193</v>
      </c>
      <c r="B23" s="33"/>
      <c r="C23" s="55"/>
      <c r="D23" s="34"/>
      <c r="E23" s="36"/>
      <c r="F23" s="36"/>
      <c r="G23" s="36"/>
      <c r="H23" s="36"/>
      <c r="I23" s="167"/>
      <c r="J23" s="168"/>
    </row>
    <row r="24" spans="1:10" ht="30" customHeight="1">
      <c r="A24" s="37" t="s">
        <v>44</v>
      </c>
      <c r="B24" s="38"/>
      <c r="C24" s="56" t="s">
        <v>44</v>
      </c>
      <c r="D24" s="38" t="s">
        <v>44</v>
      </c>
      <c r="E24" s="35" t="s">
        <v>44</v>
      </c>
      <c r="F24" s="35" t="s">
        <v>44</v>
      </c>
      <c r="G24" s="35" t="s">
        <v>44</v>
      </c>
      <c r="H24" s="35"/>
      <c r="I24" s="155"/>
      <c r="J24" s="169"/>
    </row>
    <row r="25" spans="1:10" ht="30" customHeight="1">
      <c r="A25" s="39" t="s">
        <v>46</v>
      </c>
      <c r="B25" s="38"/>
      <c r="C25" s="56" t="s">
        <v>44</v>
      </c>
      <c r="D25" s="38" t="s">
        <v>44</v>
      </c>
      <c r="E25" s="35" t="s">
        <v>44</v>
      </c>
      <c r="F25" s="35" t="s">
        <v>44</v>
      </c>
      <c r="G25" s="38"/>
      <c r="H25" s="35"/>
      <c r="I25" s="35" t="s">
        <v>44</v>
      </c>
      <c r="J25" s="169"/>
    </row>
    <row r="26" spans="1:10" ht="30" customHeight="1">
      <c r="A26" s="173" t="str">
        <f>"   - 손비(경비) : "&amp;TEXT(C4,"000,0")&amp;"원 * "&amp;TEXT(C10,"000,0")&amp;" * "&amp;D10&amp;"              = "</f>
        <v>   - 손비(경비) : 144,470,000원 * 4,677 * 0.0000001              = </v>
      </c>
      <c r="B26" s="38"/>
      <c r="C26" s="57"/>
      <c r="D26" s="38"/>
      <c r="E26" s="163">
        <f>INT(C4*C10*D10)</f>
        <v>67568</v>
      </c>
      <c r="F26" s="152"/>
      <c r="G26" s="38"/>
      <c r="H26" s="35"/>
      <c r="I26" s="35" t="s">
        <v>44</v>
      </c>
      <c r="J26" s="169"/>
    </row>
    <row r="27" spans="1:10" ht="30" customHeight="1">
      <c r="A27" s="39" t="str">
        <f>"    - 재료비 : ①  경유 : 6.4L * "&amp;TEXT(C16,IF(C16&lt;1000,"0","000,0"))&amp;"원/L = "&amp;TEXT(INT(6.4*C16),IF(C16*6.4&lt;1000,"0","000,0"))&amp;"원"</f>
        <v>    - 재료비 : ①  경유 : 6.4L * 1,140원/L = 7,296원</v>
      </c>
      <c r="B27" s="38"/>
      <c r="C27" s="57"/>
      <c r="D27" s="38"/>
      <c r="E27" s="38"/>
      <c r="F27" s="38"/>
      <c r="G27" s="38"/>
      <c r="H27" s="35"/>
      <c r="I27" s="35"/>
      <c r="J27" s="169"/>
    </row>
    <row r="28" spans="1:10" ht="30" customHeight="1">
      <c r="A28" s="39" t="str">
        <f>"               ②  잡품(20%)             = "&amp;TEXT(INT(6.4*C16*0.2),IF(6.4*C16*0.2&lt;1000,"0","000,0"))&amp;"원      소계 : "</f>
        <v>               ②  잡품(20%)             = 1,459원      소계 : </v>
      </c>
      <c r="B28" s="38"/>
      <c r="C28" s="57"/>
      <c r="D28" s="38"/>
      <c r="E28" s="176">
        <f>INT(6.4*C16)+INT(6.4*C16*0.2)</f>
        <v>8755</v>
      </c>
      <c r="F28" s="38"/>
      <c r="G28" s="38"/>
      <c r="H28" s="35"/>
      <c r="I28" s="35"/>
      <c r="J28" s="169"/>
    </row>
    <row r="29" spans="1:10" ht="30" customHeight="1">
      <c r="A29" s="39" t="str">
        <f>"    - 노무비(기계운전사) : "&amp;TEXT(C21,"000,0")&amp;" * 1/8 * 16/12 * 25/20           =  "</f>
        <v>    - 노무비(기계운전사) : 63,226 * 1/8 * 16/12 * 25/20           =  </v>
      </c>
      <c r="B29" s="38"/>
      <c r="C29" s="57"/>
      <c r="D29" s="38"/>
      <c r="E29" s="163">
        <f>INT(C21*1/8*16/12*25/20)</f>
        <v>13172</v>
      </c>
      <c r="G29" s="38"/>
      <c r="H29" s="35"/>
      <c r="I29" s="35" t="s">
        <v>44</v>
      </c>
      <c r="J29" s="169"/>
    </row>
    <row r="30" spans="1:10" ht="30" customHeight="1">
      <c r="A30" s="39"/>
      <c r="B30" s="38"/>
      <c r="C30" s="57"/>
      <c r="D30" s="38"/>
      <c r="E30" s="38"/>
      <c r="F30" s="38"/>
      <c r="G30" s="38"/>
      <c r="H30" s="35"/>
      <c r="I30" s="35" t="s">
        <v>44</v>
      </c>
      <c r="J30" s="169"/>
    </row>
    <row r="31" spans="1:10" ht="30" customHeight="1">
      <c r="A31" s="39" t="s">
        <v>47</v>
      </c>
      <c r="B31" s="38"/>
      <c r="C31" s="56" t="s">
        <v>44</v>
      </c>
      <c r="D31" s="38" t="s">
        <v>44</v>
      </c>
      <c r="E31" s="35" t="s">
        <v>44</v>
      </c>
      <c r="F31" s="35" t="s">
        <v>44</v>
      </c>
      <c r="G31" s="38"/>
      <c r="H31" s="35"/>
      <c r="I31" s="35" t="s">
        <v>44</v>
      </c>
      <c r="J31" s="169"/>
    </row>
    <row r="32" spans="1:10" ht="30" customHeight="1">
      <c r="A32" s="173" t="str">
        <f>"   - 손비(경비) : "&amp;TEXT(C5,"000,0")&amp;"원 * "&amp;TEXT(C11,"000,0")&amp;" * "&amp;D11&amp;"               = "</f>
        <v>   - 손비(경비) : 41,399,000원 * 2,787 * 0.0000001               = </v>
      </c>
      <c r="B32" s="38"/>
      <c r="C32" s="57"/>
      <c r="D32" s="38"/>
      <c r="E32" s="163">
        <f>INT(C5*C11*D11)</f>
        <v>11537</v>
      </c>
      <c r="F32" s="38"/>
      <c r="G32" s="38"/>
      <c r="H32" s="35"/>
      <c r="I32" s="35"/>
      <c r="J32" s="169"/>
    </row>
    <row r="33" spans="1:10" ht="30" customHeight="1">
      <c r="A33" s="39" t="str">
        <f>"    - 재료비 : ①  경유 : 6.4L * "&amp;TEXT(C16,IF(C16&lt;1000,"0","000,0"))&amp;"원/L = "&amp;TEXT(INT(6.4*C16),IF(C16*6.4&lt;1000,"0","000,0"))&amp;"원"</f>
        <v>    - 재료비 : ①  경유 : 6.4L * 1,140원/L = 7,296원</v>
      </c>
      <c r="B33" s="38"/>
      <c r="C33" s="57"/>
      <c r="D33" s="38"/>
      <c r="E33" s="38"/>
      <c r="F33" s="38"/>
      <c r="G33" s="38"/>
      <c r="H33" s="35"/>
      <c r="I33" s="35"/>
      <c r="J33" s="169"/>
    </row>
    <row r="34" spans="1:10" ht="30" customHeight="1">
      <c r="A34" s="39" t="str">
        <f>"               ②  잡품(20%)           = "&amp;TEXT(INT(6.4*C16*0.2),IF(6.4*C16*0.2&lt;1000,"0","000,0"))&amp;"원      소계 : "</f>
        <v>               ②  잡품(20%)           = 1,459원      소계 : </v>
      </c>
      <c r="B34" s="38"/>
      <c r="C34" s="57"/>
      <c r="D34" s="38"/>
      <c r="E34" s="176">
        <f>INT(6.4*C16)+INT(6.4*C16*0.2)</f>
        <v>8755</v>
      </c>
      <c r="F34" s="38"/>
      <c r="G34" s="38"/>
      <c r="H34" s="35"/>
      <c r="I34" s="35"/>
      <c r="J34" s="169"/>
    </row>
    <row r="35" spans="1:10" ht="30" customHeight="1">
      <c r="A35" s="39" t="str">
        <f>"    - 노무비(운반차운전사) : "&amp;TEXT(C22,"000,0")&amp;" * 1/8 * 16/12 * 25/20         =  "</f>
        <v>    - 노무비(운반차운전사) : 66,286 * 1/8 * 16/12 * 25/20         =  </v>
      </c>
      <c r="B35" s="38"/>
      <c r="C35" s="57"/>
      <c r="D35" s="38"/>
      <c r="E35" s="163">
        <f>INT(C22*1/8*16/12*25/20)</f>
        <v>13809</v>
      </c>
      <c r="F35" s="38"/>
      <c r="G35" s="192"/>
      <c r="H35" s="35"/>
      <c r="I35" s="35"/>
      <c r="J35" s="169"/>
    </row>
    <row r="36" spans="1:10" ht="30" customHeight="1">
      <c r="A36" s="39"/>
      <c r="B36" s="38"/>
      <c r="C36" s="57"/>
      <c r="D36" s="38"/>
      <c r="E36" s="38"/>
      <c r="F36" s="38"/>
      <c r="G36" s="38"/>
      <c r="H36" s="35"/>
      <c r="I36" s="35"/>
      <c r="J36" s="169"/>
    </row>
    <row r="37" spans="1:10" ht="30" customHeight="1">
      <c r="A37" s="39" t="s">
        <v>48</v>
      </c>
      <c r="B37" s="38"/>
      <c r="C37" s="56" t="s">
        <v>44</v>
      </c>
      <c r="D37" s="38" t="s">
        <v>44</v>
      </c>
      <c r="E37" s="35" t="s">
        <v>44</v>
      </c>
      <c r="F37" s="35" t="s">
        <v>44</v>
      </c>
      <c r="G37" s="35" t="s">
        <v>44</v>
      </c>
      <c r="H37" s="35"/>
      <c r="I37" s="35"/>
      <c r="J37" s="169"/>
    </row>
    <row r="38" spans="1:10" ht="30" customHeight="1">
      <c r="A38" s="173" t="str">
        <f>"   - 손비(경비) : "&amp;TEXT(C6,"000,0")&amp;"원 * "&amp;TEXT(C12,"000,0")&amp;" * "&amp;D12&amp;"               = "</f>
        <v>   - 손비(경비) : 16,737,000원 * 3,590 * 0.0000001               = </v>
      </c>
      <c r="B38" s="38"/>
      <c r="C38" s="57"/>
      <c r="D38" s="38"/>
      <c r="E38" s="163">
        <f>INT(C6*C12*D12)</f>
        <v>6008</v>
      </c>
      <c r="F38" s="38"/>
      <c r="G38" s="35" t="s">
        <v>44</v>
      </c>
      <c r="H38" s="35"/>
      <c r="I38" s="35"/>
      <c r="J38" s="169"/>
    </row>
    <row r="39" spans="1:10" ht="30" customHeight="1">
      <c r="A39" s="39" t="str">
        <f>"    - 재료비 : ①  경유 : 10.7L * "&amp;TEXT(C16,IF(C16&lt;1000,"0","000,0"))&amp;"원/L = "&amp;TEXT(INT(10.7*C16),IF(C16*10.7&lt;1000,"0","000,0"))&amp;"원"</f>
        <v>    - 재료비 : ①  경유 : 10.7L * 1,140원/L = 12,198원</v>
      </c>
      <c r="B39" s="38"/>
      <c r="C39" s="57"/>
      <c r="D39" s="38"/>
      <c r="E39" s="38"/>
      <c r="F39" s="38"/>
      <c r="G39" s="154"/>
      <c r="H39" s="35"/>
      <c r="I39" s="35"/>
      <c r="J39" s="169"/>
    </row>
    <row r="40" spans="1:10" ht="30" customHeight="1">
      <c r="A40" s="39" t="str">
        <f>"               ②  잡품(44%)              = "&amp;TEXT(INT(10.7*C$16*0.44),IF(INT(10.7*C$16)*0.44&lt;1000,"0","000,0"))&amp;"원      소계 : "</f>
        <v>               ②  잡품(44%)              = 5,367원      소계 : </v>
      </c>
      <c r="B40" s="38"/>
      <c r="C40" s="57"/>
      <c r="D40" s="38"/>
      <c r="E40" s="177">
        <f>INT(10.7*C$16)+INT(10.7*C$16*0.44)</f>
        <v>17565</v>
      </c>
      <c r="F40" s="38"/>
      <c r="G40" s="154"/>
      <c r="H40" s="35"/>
      <c r="I40" s="35"/>
      <c r="J40" s="169"/>
    </row>
    <row r="41" spans="1:10" ht="30" customHeight="1">
      <c r="A41" s="39" t="str">
        <f>"    - 노무비(운반차운전사) : "&amp;TEXT(C22,"000,0")&amp;" * 1/8 * 16/12 * 25/20         =  "</f>
        <v>    - 노무비(운반차운전사) : 66,286 * 1/8 * 16/12 * 25/20         =  </v>
      </c>
      <c r="B41" s="38"/>
      <c r="C41" s="57"/>
      <c r="D41" s="38"/>
      <c r="E41" s="177">
        <f>INT(C22*1/8*16/12*25/20)</f>
        <v>13809</v>
      </c>
      <c r="F41" s="38"/>
      <c r="G41" s="35" t="s">
        <v>44</v>
      </c>
      <c r="H41" s="35"/>
      <c r="I41" s="35"/>
      <c r="J41" s="169"/>
    </row>
    <row r="42" spans="1:10" ht="30" customHeight="1">
      <c r="A42" s="39"/>
      <c r="B42" s="38"/>
      <c r="C42" s="57"/>
      <c r="D42" s="38"/>
      <c r="E42" s="38"/>
      <c r="F42" s="38"/>
      <c r="G42" s="35"/>
      <c r="H42" s="155"/>
      <c r="I42" s="155"/>
      <c r="J42" s="169"/>
    </row>
    <row r="43" spans="1:10" ht="29.25" customHeight="1" thickBot="1">
      <c r="A43" s="174"/>
      <c r="B43" s="40"/>
      <c r="C43" s="58"/>
      <c r="D43" s="40"/>
      <c r="E43" s="40"/>
      <c r="F43" s="40"/>
      <c r="G43" s="41"/>
      <c r="H43" s="171"/>
      <c r="I43" s="171"/>
      <c r="J43" s="172"/>
    </row>
    <row r="44" spans="1:10" ht="30" customHeight="1">
      <c r="A44" s="175" t="s">
        <v>49</v>
      </c>
      <c r="B44" s="34"/>
      <c r="C44" s="55" t="s">
        <v>44</v>
      </c>
      <c r="D44" s="34" t="s">
        <v>44</v>
      </c>
      <c r="E44" s="36" t="s">
        <v>44</v>
      </c>
      <c r="F44" s="36" t="s">
        <v>44</v>
      </c>
      <c r="G44" s="36" t="s">
        <v>44</v>
      </c>
      <c r="H44" s="167"/>
      <c r="I44" s="167"/>
      <c r="J44" s="168"/>
    </row>
    <row r="45" spans="1:10" ht="30" customHeight="1">
      <c r="A45" s="173" t="str">
        <f>"   - 손비(경비) : "&amp;TEXT(C7,"000,0")&amp;"원 * "&amp;TEXT(C13,"000,0")&amp;" * "&amp;D13&amp;"               = "</f>
        <v>   - 손비(경비) : 38,257,000원 * 2,533 * 0.0000001               = </v>
      </c>
      <c r="B45" s="38"/>
      <c r="C45" s="57"/>
      <c r="D45" s="38"/>
      <c r="E45" s="163">
        <f>INT(C7*C13*D13)</f>
        <v>9690</v>
      </c>
      <c r="F45" s="38"/>
      <c r="G45" s="35" t="s">
        <v>44</v>
      </c>
      <c r="H45" s="155"/>
      <c r="I45" s="155"/>
      <c r="J45" s="169"/>
    </row>
    <row r="46" spans="1:10" ht="30" customHeight="1">
      <c r="A46" s="39" t="str">
        <f>"    - 재료비 : ①  경유 : 10.2L * "&amp;TEXT(C16,IF(C16&lt;1000,"0","000,0"))&amp;"원/L = "&amp;TEXT(INT(10.2*C16),IF(C16*10.2&lt;1000,"0","000,0"))&amp;"원"</f>
        <v>    - 재료비 : ①  경유 : 10.2L * 1,140원/L = 11,628원</v>
      </c>
      <c r="B46" s="38"/>
      <c r="C46" s="57"/>
      <c r="D46" s="38"/>
      <c r="E46" s="163"/>
      <c r="F46" s="38"/>
      <c r="G46" s="153"/>
      <c r="H46" s="155"/>
      <c r="I46" s="155"/>
      <c r="J46" s="169"/>
    </row>
    <row r="47" spans="1:10" ht="30" customHeight="1">
      <c r="A47" s="39" t="str">
        <f>"               ②  잡품(33%)              = "&amp;TEXT(INT(10.2*C$16*0.33),IF(10.2*C$16*0.33&lt;1000,"0","000,0"))&amp;"원      소계 : "</f>
        <v>               ②  잡품(33%)              = 3,837원      소계 : </v>
      </c>
      <c r="B47" s="38"/>
      <c r="C47" s="57"/>
      <c r="D47" s="38"/>
      <c r="E47" s="163">
        <f>INT(10.2*C$16)+INT(10.2*C$16*0.33)</f>
        <v>15465</v>
      </c>
      <c r="F47" s="38"/>
      <c r="G47" s="153"/>
      <c r="H47" s="155"/>
      <c r="I47" s="155"/>
      <c r="J47" s="169"/>
    </row>
    <row r="48" spans="1:10" ht="30" customHeight="1">
      <c r="A48" s="39" t="str">
        <f>"    - 노무비(운반차운전사) : "&amp;TEXT(C22,"000,0")&amp;" * 1/8 * 16/12 * 25/20         =  "</f>
        <v>    - 노무비(운반차운전사) : 66,286 * 1/8 * 16/12 * 25/20         =  </v>
      </c>
      <c r="B48" s="38"/>
      <c r="C48" s="57"/>
      <c r="D48" s="38"/>
      <c r="E48" s="163">
        <f>INT(C22*1/8*16/12*25/20)</f>
        <v>13809</v>
      </c>
      <c r="F48" s="38"/>
      <c r="G48" s="35"/>
      <c r="H48" s="155"/>
      <c r="I48" s="155"/>
      <c r="J48" s="169"/>
    </row>
    <row r="49" spans="1:10" ht="30" customHeight="1">
      <c r="A49" s="39"/>
      <c r="B49" s="38"/>
      <c r="C49" s="57"/>
      <c r="D49" s="38"/>
      <c r="E49" s="38"/>
      <c r="F49" s="38"/>
      <c r="G49" s="35"/>
      <c r="H49" s="155"/>
      <c r="I49" s="155"/>
      <c r="J49" s="169"/>
    </row>
    <row r="50" spans="1:10" ht="30" customHeight="1">
      <c r="A50" s="39" t="s">
        <v>50</v>
      </c>
      <c r="B50" s="38"/>
      <c r="C50" s="56" t="s">
        <v>44</v>
      </c>
      <c r="D50" s="38" t="s">
        <v>44</v>
      </c>
      <c r="E50" s="35" t="s">
        <v>44</v>
      </c>
      <c r="F50" s="35" t="s">
        <v>44</v>
      </c>
      <c r="G50" s="35" t="s">
        <v>44</v>
      </c>
      <c r="H50" s="155"/>
      <c r="I50" s="155"/>
      <c r="J50" s="169"/>
    </row>
    <row r="51" spans="1:10" ht="30" customHeight="1">
      <c r="A51" s="173" t="str">
        <f>"   - 손비(경비) : "&amp;TEXT(C8,"000,0")&amp;"원 * "&amp;TEXT(C14,"000,0")&amp;" * "&amp;D14&amp;"                  = "</f>
        <v>   - 손비(경비) : 230,000원 * 3,375 * 0.0000001                  = </v>
      </c>
      <c r="B51" s="38"/>
      <c r="C51" s="57"/>
      <c r="D51" s="38"/>
      <c r="E51" s="163">
        <f>INT(C14*C8*D14)</f>
        <v>77</v>
      </c>
      <c r="F51" s="38"/>
      <c r="G51" s="35" t="s">
        <v>44</v>
      </c>
      <c r="H51" s="155"/>
      <c r="I51" s="155"/>
      <c r="J51" s="169"/>
    </row>
    <row r="52" spans="1:10" ht="30" customHeight="1">
      <c r="A52" s="37" t="s">
        <v>44</v>
      </c>
      <c r="B52" s="38"/>
      <c r="C52" s="56" t="s">
        <v>44</v>
      </c>
      <c r="D52" s="38" t="s">
        <v>44</v>
      </c>
      <c r="E52" s="165" t="s">
        <v>44</v>
      </c>
      <c r="F52" s="35" t="s">
        <v>44</v>
      </c>
      <c r="G52" s="35" t="s">
        <v>44</v>
      </c>
      <c r="H52" s="155"/>
      <c r="I52" s="155"/>
      <c r="J52" s="169"/>
    </row>
    <row r="53" spans="1:10" ht="30" customHeight="1">
      <c r="A53" s="97" t="s">
        <v>74</v>
      </c>
      <c r="B53" s="83"/>
      <c r="C53" s="56" t="s">
        <v>44</v>
      </c>
      <c r="D53" s="83" t="s">
        <v>44</v>
      </c>
      <c r="E53" s="165" t="s">
        <v>44</v>
      </c>
      <c r="F53" s="82" t="s">
        <v>44</v>
      </c>
      <c r="G53" s="35"/>
      <c r="H53" s="155"/>
      <c r="I53" s="155"/>
      <c r="J53" s="169"/>
    </row>
    <row r="54" spans="1:10" ht="30" customHeight="1">
      <c r="A54" s="173" t="str">
        <f>"   - 손비(경비) : "&amp;TEXT(C9,"000,0")&amp;"원 * "&amp;TEXT(C15,"000,0")&amp;" * "&amp;D15&amp;"               = "</f>
        <v>   - 손비(경비) : 16,360,000원 * 2,860 * 0.0000001               = </v>
      </c>
      <c r="B54" s="83"/>
      <c r="C54" s="98"/>
      <c r="D54" s="99"/>
      <c r="E54" s="178">
        <f>INT(C15*C9*D15)</f>
        <v>4678</v>
      </c>
      <c r="F54" s="100"/>
      <c r="G54" s="35"/>
      <c r="H54" s="155"/>
      <c r="I54" s="155"/>
      <c r="J54" s="169"/>
    </row>
    <row r="55" spans="1:10" ht="30" customHeight="1">
      <c r="A55" s="39" t="str">
        <f>"    - 재료비 : ①  경유 : 13.2L * "&amp;TEXT(C16,IF(C16&lt;1000,"0","000,0"))&amp;"원/L = "&amp;TEXT(INT(13.2*C16),IF(C16*13.2&lt;1000,"0","000,0"))&amp;"원"</f>
        <v>    - 재료비 : ①  경유 : 13.2L * 1,140원/L = 15,048원</v>
      </c>
      <c r="B55" s="83"/>
      <c r="C55" s="57"/>
      <c r="D55" s="83"/>
      <c r="E55" s="163"/>
      <c r="F55" s="83"/>
      <c r="G55" s="153"/>
      <c r="H55" s="155"/>
      <c r="I55" s="155"/>
      <c r="J55" s="169"/>
    </row>
    <row r="56" spans="1:10" ht="30" customHeight="1">
      <c r="A56" s="39" t="str">
        <f>"               ②  잡품(20%)              = "&amp;TEXT(INT(13.2*C$16*0.2),IF(13.2*C$16*0.2&lt;1000,"0","000,0"))&amp;"원      소계 : "</f>
        <v>               ②  잡품(20%)              = 3,009원      소계 : </v>
      </c>
      <c r="B56" s="83"/>
      <c r="C56" s="57"/>
      <c r="D56" s="83"/>
      <c r="E56" s="163">
        <f>INT(13.2*C$16)+INT(13.2*C$16*0.2)</f>
        <v>18057</v>
      </c>
      <c r="F56" s="83"/>
      <c r="G56" s="153"/>
      <c r="H56" s="155"/>
      <c r="I56" s="155"/>
      <c r="J56" s="169"/>
    </row>
    <row r="57" spans="1:10" ht="30" customHeight="1">
      <c r="A57" s="39" t="str">
        <f>"    - 노무비(기계운전사) : "&amp;TEXT(C21,"000,0")&amp;" * 1/8 * 16/12 * 25/20           =  "</f>
        <v>    - 노무비(기계운전사) : 63,226 * 1/8 * 16/12 * 25/20           =  </v>
      </c>
      <c r="B57" s="83"/>
      <c r="C57" s="57"/>
      <c r="D57" s="83"/>
      <c r="E57" s="163">
        <f>INT(C21*1/8*16/12*25/20)</f>
        <v>13172</v>
      </c>
      <c r="F57" s="83"/>
      <c r="G57" s="35"/>
      <c r="H57" s="155"/>
      <c r="I57" s="155"/>
      <c r="J57" s="169"/>
    </row>
    <row r="58" spans="1:10" ht="30" customHeight="1">
      <c r="A58" s="37"/>
      <c r="B58" s="38"/>
      <c r="C58" s="56"/>
      <c r="D58" s="38"/>
      <c r="E58" s="35"/>
      <c r="F58" s="35"/>
      <c r="G58" s="35"/>
      <c r="H58" s="155"/>
      <c r="I58" s="155"/>
      <c r="J58" s="169"/>
    </row>
    <row r="59" spans="1:10" ht="30" customHeight="1">
      <c r="A59" s="37"/>
      <c r="B59" s="38"/>
      <c r="C59" s="56"/>
      <c r="D59" s="38"/>
      <c r="E59" s="35"/>
      <c r="F59" s="35"/>
      <c r="G59" s="35"/>
      <c r="H59" s="155"/>
      <c r="I59" s="155"/>
      <c r="J59" s="169"/>
    </row>
    <row r="60" spans="1:10" ht="30" customHeight="1">
      <c r="A60" s="37"/>
      <c r="B60" s="38"/>
      <c r="C60" s="56"/>
      <c r="D60" s="38"/>
      <c r="E60" s="35"/>
      <c r="F60" s="35"/>
      <c r="G60" s="35"/>
      <c r="H60" s="155"/>
      <c r="I60" s="155"/>
      <c r="J60" s="169"/>
    </row>
    <row r="61" spans="1:10" ht="30" customHeight="1">
      <c r="A61" s="97"/>
      <c r="B61" s="83"/>
      <c r="C61" s="57"/>
      <c r="D61" s="83"/>
      <c r="E61" s="83"/>
      <c r="F61" s="83"/>
      <c r="G61" s="35"/>
      <c r="H61" s="155"/>
      <c r="I61" s="155"/>
      <c r="J61" s="169"/>
    </row>
    <row r="62" spans="1:10" ht="30" customHeight="1" thickBot="1">
      <c r="A62" s="42"/>
      <c r="B62" s="43"/>
      <c r="C62" s="59"/>
      <c r="D62" s="40"/>
      <c r="E62" s="41"/>
      <c r="F62" s="41"/>
      <c r="G62" s="41"/>
      <c r="H62" s="171"/>
      <c r="I62" s="171"/>
      <c r="J62" s="172"/>
    </row>
  </sheetData>
  <mergeCells count="3">
    <mergeCell ref="A2:A9"/>
    <mergeCell ref="A10:A15"/>
    <mergeCell ref="A17:A22"/>
  </mergeCells>
  <printOptions/>
  <pageMargins left="0.6692913385826772" right="0.6299212598425197" top="0.984251968503937" bottom="0.9055118110236221" header="0.5118110236220472" footer="0.5118110236220472"/>
  <pageSetup horizontalDpi="300" verticalDpi="300" orientation="landscape" paperSize="9" scale="70" r:id="rId1"/>
  <headerFooter alignWithMargins="0">
    <oddHeader>&amp;L&amp;"굴림,보통"&lt;Hi-그린&gt;&amp;R&amp;"굴림,보통"&lt;2006년도 상반기&gt;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="75" zoomScaleNormal="75" workbookViewId="0" topLeftCell="A1">
      <selection activeCell="E23" sqref="E23"/>
    </sheetView>
  </sheetViews>
  <sheetFormatPr defaultColWidth="9.00390625" defaultRowHeight="19.5" customHeight="1"/>
  <cols>
    <col min="1" max="1" width="10.25390625" style="111" customWidth="1"/>
    <col min="2" max="2" width="20.375" style="111" bestFit="1" customWidth="1"/>
    <col min="3" max="3" width="27.00390625" style="111" bestFit="1" customWidth="1"/>
    <col min="4" max="4" width="7.25390625" style="111" customWidth="1"/>
    <col min="5" max="5" width="11.50390625" style="111" bestFit="1" customWidth="1"/>
    <col min="6" max="8" width="21.00390625" style="111" customWidth="1"/>
    <col min="9" max="9" width="27.625" style="111" customWidth="1"/>
    <col min="10" max="16384" width="9.00390625" style="111" customWidth="1"/>
  </cols>
  <sheetData>
    <row r="1" ht="20.25">
      <c r="A1" s="110" t="s">
        <v>262</v>
      </c>
    </row>
    <row r="2" spans="8:9" ht="13.5">
      <c r="H2" s="102"/>
      <c r="I2" s="103" t="s">
        <v>81</v>
      </c>
    </row>
    <row r="3" spans="1:9" ht="19.5" customHeight="1">
      <c r="A3" s="248" t="s">
        <v>82</v>
      </c>
      <c r="B3" s="248" t="s">
        <v>83</v>
      </c>
      <c r="C3" s="248" t="s">
        <v>84</v>
      </c>
      <c r="D3" s="248" t="s">
        <v>85</v>
      </c>
      <c r="E3" s="248" t="s">
        <v>86</v>
      </c>
      <c r="F3" s="248" t="s">
        <v>87</v>
      </c>
      <c r="G3" s="248"/>
      <c r="H3" s="248"/>
      <c r="I3" s="248" t="s">
        <v>88</v>
      </c>
    </row>
    <row r="4" spans="1:9" ht="19.5" customHeight="1">
      <c r="A4" s="249"/>
      <c r="B4" s="249"/>
      <c r="C4" s="249"/>
      <c r="D4" s="249"/>
      <c r="E4" s="249"/>
      <c r="F4" s="193" t="s">
        <v>257</v>
      </c>
      <c r="G4" s="193" t="s">
        <v>255</v>
      </c>
      <c r="H4" s="193" t="s">
        <v>256</v>
      </c>
      <c r="I4" s="249"/>
    </row>
    <row r="5" spans="1:9" ht="19.5" customHeight="1">
      <c r="A5" s="200"/>
      <c r="B5" s="249" t="s">
        <v>232</v>
      </c>
      <c r="C5" s="104" t="s">
        <v>237</v>
      </c>
      <c r="D5" s="105" t="s">
        <v>196</v>
      </c>
      <c r="E5" s="200">
        <v>1000</v>
      </c>
      <c r="F5" s="202">
        <v>287</v>
      </c>
      <c r="G5" s="201">
        <v>274</v>
      </c>
      <c r="H5" s="202">
        <v>302</v>
      </c>
      <c r="I5" s="200"/>
    </row>
    <row r="6" spans="1:9" ht="19.5" customHeight="1">
      <c r="A6" s="246"/>
      <c r="B6" s="250"/>
      <c r="C6" s="104" t="s">
        <v>231</v>
      </c>
      <c r="D6" s="105" t="s">
        <v>196</v>
      </c>
      <c r="E6" s="104">
        <v>840</v>
      </c>
      <c r="F6" s="106">
        <v>287</v>
      </c>
      <c r="G6" s="106">
        <v>274</v>
      </c>
      <c r="H6" s="106">
        <v>302</v>
      </c>
      <c r="I6" s="112"/>
    </row>
    <row r="7" spans="1:9" ht="19.5" customHeight="1">
      <c r="A7" s="246"/>
      <c r="B7" s="251"/>
      <c r="C7" s="104" t="s">
        <v>238</v>
      </c>
      <c r="D7" s="105" t="s">
        <v>208</v>
      </c>
      <c r="E7" s="104">
        <v>100</v>
      </c>
      <c r="F7" s="106">
        <v>287</v>
      </c>
      <c r="G7" s="106">
        <v>274</v>
      </c>
      <c r="H7" s="106">
        <v>302</v>
      </c>
      <c r="I7" s="112"/>
    </row>
    <row r="8" spans="1:9" ht="19.5" customHeight="1">
      <c r="A8" s="246"/>
      <c r="B8" s="112" t="s">
        <v>249</v>
      </c>
      <c r="C8" s="104" t="s">
        <v>233</v>
      </c>
      <c r="D8" s="105" t="s">
        <v>196</v>
      </c>
      <c r="E8" s="104">
        <v>120</v>
      </c>
      <c r="F8" s="106">
        <v>287</v>
      </c>
      <c r="G8" s="106">
        <v>274</v>
      </c>
      <c r="H8" s="106">
        <v>302</v>
      </c>
      <c r="I8" s="112"/>
    </row>
    <row r="9" spans="1:9" ht="19.5" customHeight="1">
      <c r="A9" s="246"/>
      <c r="B9" s="112" t="s">
        <v>103</v>
      </c>
      <c r="C9" s="104" t="s">
        <v>89</v>
      </c>
      <c r="D9" s="105" t="s">
        <v>197</v>
      </c>
      <c r="E9" s="104">
        <v>40</v>
      </c>
      <c r="F9" s="106">
        <v>287</v>
      </c>
      <c r="G9" s="106">
        <v>274</v>
      </c>
      <c r="H9" s="106">
        <v>302</v>
      </c>
      <c r="I9" s="112"/>
    </row>
    <row r="10" spans="1:9" ht="19.5" customHeight="1">
      <c r="A10" s="246"/>
      <c r="B10" s="249" t="s">
        <v>239</v>
      </c>
      <c r="C10" s="104" t="s">
        <v>237</v>
      </c>
      <c r="D10" s="105" t="s">
        <v>198</v>
      </c>
      <c r="E10" s="104">
        <v>300000</v>
      </c>
      <c r="F10" s="106">
        <v>287</v>
      </c>
      <c r="G10" s="106">
        <v>274</v>
      </c>
      <c r="H10" s="106">
        <v>302</v>
      </c>
      <c r="I10" s="112"/>
    </row>
    <row r="11" spans="1:9" ht="19.5" customHeight="1">
      <c r="A11" s="246"/>
      <c r="B11" s="250"/>
      <c r="C11" s="104" t="s">
        <v>231</v>
      </c>
      <c r="D11" s="105" t="s">
        <v>198</v>
      </c>
      <c r="E11" s="104">
        <v>170000</v>
      </c>
      <c r="F11" s="106">
        <v>287</v>
      </c>
      <c r="G11" s="106">
        <v>274</v>
      </c>
      <c r="H11" s="106">
        <v>302</v>
      </c>
      <c r="I11" s="112"/>
    </row>
    <row r="12" spans="1:9" ht="19.5" customHeight="1">
      <c r="A12" s="246"/>
      <c r="B12" s="251"/>
      <c r="C12" s="104" t="s">
        <v>238</v>
      </c>
      <c r="D12" s="105" t="s">
        <v>198</v>
      </c>
      <c r="E12" s="104">
        <v>25000</v>
      </c>
      <c r="F12" s="106">
        <v>287</v>
      </c>
      <c r="G12" s="106">
        <v>274</v>
      </c>
      <c r="H12" s="106">
        <v>302</v>
      </c>
      <c r="I12" s="112"/>
    </row>
    <row r="13" spans="1:9" ht="19.5" customHeight="1">
      <c r="A13" s="246"/>
      <c r="B13" s="112" t="s">
        <v>234</v>
      </c>
      <c r="C13" s="104" t="s">
        <v>90</v>
      </c>
      <c r="D13" s="105" t="s">
        <v>196</v>
      </c>
      <c r="E13" s="104">
        <v>150</v>
      </c>
      <c r="F13" s="106">
        <v>287</v>
      </c>
      <c r="G13" s="106">
        <v>274</v>
      </c>
      <c r="H13" s="106">
        <v>302</v>
      </c>
      <c r="I13" s="112"/>
    </row>
    <row r="14" spans="1:9" ht="19.5" customHeight="1">
      <c r="A14" s="246"/>
      <c r="B14" s="112" t="s">
        <v>235</v>
      </c>
      <c r="C14" s="104" t="s">
        <v>91</v>
      </c>
      <c r="D14" s="105" t="s">
        <v>198</v>
      </c>
      <c r="E14" s="104">
        <v>15000</v>
      </c>
      <c r="F14" s="106">
        <v>287</v>
      </c>
      <c r="G14" s="106">
        <v>274</v>
      </c>
      <c r="H14" s="106">
        <v>302</v>
      </c>
      <c r="I14" s="112"/>
    </row>
    <row r="15" spans="1:9" ht="19.5" customHeight="1">
      <c r="A15" s="246"/>
      <c r="B15" s="112" t="s">
        <v>236</v>
      </c>
      <c r="C15" s="104" t="s">
        <v>92</v>
      </c>
      <c r="D15" s="105" t="s">
        <v>197</v>
      </c>
      <c r="E15" s="104">
        <v>70</v>
      </c>
      <c r="F15" s="106">
        <v>287</v>
      </c>
      <c r="G15" s="106">
        <v>274</v>
      </c>
      <c r="H15" s="106">
        <v>302</v>
      </c>
      <c r="I15" s="112"/>
    </row>
    <row r="16" spans="1:9" ht="19.5" customHeight="1">
      <c r="A16" s="246"/>
      <c r="B16" s="112" t="s">
        <v>93</v>
      </c>
      <c r="C16" s="104" t="s">
        <v>104</v>
      </c>
      <c r="D16" s="105" t="s">
        <v>199</v>
      </c>
      <c r="E16" s="104">
        <v>800</v>
      </c>
      <c r="F16" s="106">
        <v>287</v>
      </c>
      <c r="G16" s="106">
        <v>274</v>
      </c>
      <c r="H16" s="106">
        <v>302</v>
      </c>
      <c r="I16" s="112"/>
    </row>
    <row r="17" spans="1:9" ht="19.5" customHeight="1">
      <c r="A17" s="246"/>
      <c r="B17" s="112" t="s">
        <v>200</v>
      </c>
      <c r="C17" s="130" t="s">
        <v>23</v>
      </c>
      <c r="D17" s="105" t="s">
        <v>199</v>
      </c>
      <c r="E17" s="147">
        <v>2970</v>
      </c>
      <c r="F17" s="106" t="s">
        <v>113</v>
      </c>
      <c r="G17" s="106">
        <v>82</v>
      </c>
      <c r="H17" s="106" t="s">
        <v>219</v>
      </c>
      <c r="I17" s="112" t="s">
        <v>218</v>
      </c>
    </row>
    <row r="18" spans="1:9" ht="19.5" customHeight="1">
      <c r="A18" s="246"/>
      <c r="B18" s="112" t="s">
        <v>201</v>
      </c>
      <c r="C18" s="130" t="s">
        <v>25</v>
      </c>
      <c r="D18" s="131" t="s">
        <v>202</v>
      </c>
      <c r="E18" s="147">
        <v>130</v>
      </c>
      <c r="F18" s="106">
        <v>325</v>
      </c>
      <c r="G18" s="106" t="s">
        <v>113</v>
      </c>
      <c r="H18" s="106" t="s">
        <v>219</v>
      </c>
      <c r="I18" s="112" t="s">
        <v>215</v>
      </c>
    </row>
    <row r="19" spans="1:9" ht="19.5" customHeight="1">
      <c r="A19" s="246"/>
      <c r="B19" s="112" t="s">
        <v>136</v>
      </c>
      <c r="C19" s="130" t="s">
        <v>203</v>
      </c>
      <c r="D19" s="105" t="s">
        <v>199</v>
      </c>
      <c r="E19" s="147">
        <v>1000</v>
      </c>
      <c r="F19" s="106" t="s">
        <v>113</v>
      </c>
      <c r="G19" s="106">
        <v>268</v>
      </c>
      <c r="H19" s="106" t="s">
        <v>219</v>
      </c>
      <c r="I19" s="112" t="s">
        <v>214</v>
      </c>
    </row>
    <row r="20" spans="1:9" ht="19.5" customHeight="1">
      <c r="A20" s="246"/>
      <c r="B20" s="112" t="s">
        <v>204</v>
      </c>
      <c r="C20" s="130" t="s">
        <v>73</v>
      </c>
      <c r="D20" s="105" t="s">
        <v>205</v>
      </c>
      <c r="E20" s="147">
        <v>400</v>
      </c>
      <c r="F20" s="106">
        <v>275</v>
      </c>
      <c r="G20" s="106" t="s">
        <v>113</v>
      </c>
      <c r="H20" s="106" t="s">
        <v>219</v>
      </c>
      <c r="I20" s="112" t="s">
        <v>216</v>
      </c>
    </row>
    <row r="21" spans="1:9" ht="19.5" customHeight="1">
      <c r="A21" s="246"/>
      <c r="B21" s="112" t="s">
        <v>206</v>
      </c>
      <c r="C21" s="130" t="s">
        <v>77</v>
      </c>
      <c r="D21" s="105" t="s">
        <v>205</v>
      </c>
      <c r="E21" s="147">
        <v>400</v>
      </c>
      <c r="F21" s="106">
        <v>275</v>
      </c>
      <c r="G21" s="106" t="s">
        <v>113</v>
      </c>
      <c r="H21" s="106" t="s">
        <v>219</v>
      </c>
      <c r="I21" s="112" t="s">
        <v>217</v>
      </c>
    </row>
    <row r="22" spans="1:9" ht="19.5" customHeight="1">
      <c r="A22" s="246"/>
      <c r="B22" s="112" t="s">
        <v>207</v>
      </c>
      <c r="C22" s="130" t="s">
        <v>78</v>
      </c>
      <c r="D22" s="105" t="s">
        <v>205</v>
      </c>
      <c r="E22" s="147">
        <v>200</v>
      </c>
      <c r="F22" s="106">
        <v>275</v>
      </c>
      <c r="G22" s="106" t="s">
        <v>113</v>
      </c>
      <c r="H22" s="106" t="s">
        <v>219</v>
      </c>
      <c r="I22" s="112" t="s">
        <v>214</v>
      </c>
    </row>
    <row r="23" spans="1:9" ht="19.5" customHeight="1">
      <c r="A23" s="247"/>
      <c r="B23" s="194" t="s">
        <v>171</v>
      </c>
      <c r="C23" s="195"/>
      <c r="D23" s="196" t="s">
        <v>208</v>
      </c>
      <c r="E23" s="197">
        <v>1140</v>
      </c>
      <c r="F23" s="198" t="s">
        <v>209</v>
      </c>
      <c r="G23" s="198">
        <v>1172</v>
      </c>
      <c r="H23" s="198" t="s">
        <v>219</v>
      </c>
      <c r="I23" s="194"/>
    </row>
    <row r="24" spans="1:9" ht="19.5" customHeight="1">
      <c r="A24" s="156"/>
      <c r="B24" s="158"/>
      <c r="C24" s="158"/>
      <c r="D24" s="158"/>
      <c r="E24" s="190"/>
      <c r="F24" s="157"/>
      <c r="G24" s="157"/>
      <c r="H24" s="191"/>
      <c r="I24" s="159"/>
    </row>
    <row r="25" spans="1:9" ht="19.5" customHeight="1">
      <c r="A25" s="252" t="s">
        <v>94</v>
      </c>
      <c r="B25" s="253"/>
      <c r="C25" s="254"/>
      <c r="D25" s="258"/>
      <c r="E25" s="258"/>
      <c r="F25" s="107" t="s">
        <v>95</v>
      </c>
      <c r="G25" s="107" t="s">
        <v>96</v>
      </c>
      <c r="H25" s="107" t="s">
        <v>106</v>
      </c>
      <c r="I25" s="258"/>
    </row>
    <row r="26" spans="1:9" ht="19.5" customHeight="1">
      <c r="A26" s="255"/>
      <c r="B26" s="256"/>
      <c r="C26" s="257"/>
      <c r="D26" s="259"/>
      <c r="E26" s="259"/>
      <c r="F26" s="108" t="s">
        <v>258</v>
      </c>
      <c r="G26" s="108"/>
      <c r="H26" s="108"/>
      <c r="I26" s="260"/>
    </row>
    <row r="27" spans="1:9" ht="19.5" customHeight="1">
      <c r="A27" s="261"/>
      <c r="B27" s="262"/>
      <c r="C27" s="262"/>
      <c r="D27" s="262"/>
      <c r="E27" s="262"/>
      <c r="F27" s="262"/>
      <c r="G27" s="262"/>
      <c r="H27" s="262"/>
      <c r="I27" s="263"/>
    </row>
    <row r="28" spans="1:9" ht="27">
      <c r="A28" s="252" t="s">
        <v>97</v>
      </c>
      <c r="B28" s="253"/>
      <c r="C28" s="254"/>
      <c r="D28" s="258"/>
      <c r="E28" s="258"/>
      <c r="F28" s="146" t="s">
        <v>210</v>
      </c>
      <c r="G28" s="146" t="s">
        <v>160</v>
      </c>
      <c r="H28" s="146" t="s">
        <v>161</v>
      </c>
      <c r="I28" s="258"/>
    </row>
    <row r="29" spans="1:9" ht="19.5" customHeight="1">
      <c r="A29" s="255"/>
      <c r="B29" s="256"/>
      <c r="C29" s="257"/>
      <c r="D29" s="259"/>
      <c r="E29" s="259"/>
      <c r="F29" s="199" t="s">
        <v>260</v>
      </c>
      <c r="G29" s="108" t="s">
        <v>261</v>
      </c>
      <c r="H29" s="108" t="s">
        <v>259</v>
      </c>
      <c r="I29" s="260"/>
    </row>
    <row r="30" spans="6:8" ht="19.5" customHeight="1">
      <c r="F30" s="109"/>
      <c r="G30" s="109"/>
      <c r="H30" s="109"/>
    </row>
    <row r="31" spans="6:8" ht="19.5" customHeight="1">
      <c r="F31" s="109"/>
      <c r="G31" s="109"/>
      <c r="H31" s="109"/>
    </row>
    <row r="32" spans="6:8" ht="19.5" customHeight="1">
      <c r="F32" s="109"/>
      <c r="G32" s="109"/>
      <c r="H32" s="109"/>
    </row>
    <row r="33" spans="6:8" ht="19.5" customHeight="1">
      <c r="F33" s="109"/>
      <c r="G33" s="109"/>
      <c r="H33" s="109"/>
    </row>
    <row r="34" spans="6:8" ht="19.5" customHeight="1">
      <c r="F34" s="109"/>
      <c r="G34" s="109"/>
      <c r="H34" s="109"/>
    </row>
    <row r="35" spans="6:8" ht="19.5" customHeight="1">
      <c r="F35" s="109"/>
      <c r="G35" s="109"/>
      <c r="H35" s="109"/>
    </row>
    <row r="36" spans="6:8" ht="19.5" customHeight="1">
      <c r="F36" s="109"/>
      <c r="G36" s="109"/>
      <c r="H36" s="109"/>
    </row>
    <row r="37" spans="6:8" ht="19.5" customHeight="1">
      <c r="F37" s="109"/>
      <c r="G37" s="109"/>
      <c r="H37" s="109"/>
    </row>
    <row r="38" spans="6:8" ht="19.5" customHeight="1">
      <c r="F38" s="109"/>
      <c r="G38" s="109"/>
      <c r="H38" s="109"/>
    </row>
    <row r="39" spans="6:8" ht="19.5" customHeight="1">
      <c r="F39" s="109"/>
      <c r="G39" s="109"/>
      <c r="H39" s="109"/>
    </row>
    <row r="40" spans="6:8" ht="19.5" customHeight="1">
      <c r="F40" s="109"/>
      <c r="G40" s="109"/>
      <c r="H40" s="109"/>
    </row>
    <row r="41" spans="6:8" ht="19.5" customHeight="1">
      <c r="F41" s="109"/>
      <c r="G41" s="109"/>
      <c r="H41" s="109"/>
    </row>
    <row r="42" spans="6:8" ht="19.5" customHeight="1">
      <c r="F42" s="109"/>
      <c r="G42" s="109"/>
      <c r="H42" s="109"/>
    </row>
    <row r="43" spans="6:8" ht="19.5" customHeight="1">
      <c r="F43" s="109"/>
      <c r="G43" s="109"/>
      <c r="H43" s="109"/>
    </row>
    <row r="44" spans="6:8" ht="19.5" customHeight="1">
      <c r="F44" s="109"/>
      <c r="G44" s="109"/>
      <c r="H44" s="109"/>
    </row>
    <row r="45" spans="6:8" ht="19.5" customHeight="1">
      <c r="F45" s="109"/>
      <c r="G45" s="109"/>
      <c r="H45" s="109"/>
    </row>
    <row r="46" spans="6:8" ht="19.5" customHeight="1">
      <c r="F46" s="109"/>
      <c r="G46" s="109"/>
      <c r="H46" s="109"/>
    </row>
    <row r="47" spans="6:8" ht="19.5" customHeight="1">
      <c r="F47" s="113"/>
      <c r="G47" s="113"/>
      <c r="H47" s="113"/>
    </row>
    <row r="48" spans="6:8" ht="19.5" customHeight="1">
      <c r="F48" s="113"/>
      <c r="G48" s="113"/>
      <c r="H48" s="113"/>
    </row>
    <row r="49" spans="6:8" ht="19.5" customHeight="1">
      <c r="F49" s="113"/>
      <c r="G49" s="113"/>
      <c r="H49" s="113"/>
    </row>
    <row r="50" spans="6:8" ht="19.5" customHeight="1">
      <c r="F50" s="113"/>
      <c r="G50" s="113"/>
      <c r="H50" s="113"/>
    </row>
    <row r="51" spans="6:8" ht="19.5" customHeight="1">
      <c r="F51" s="113"/>
      <c r="G51" s="113"/>
      <c r="H51" s="113"/>
    </row>
    <row r="52" spans="6:8" ht="19.5" customHeight="1">
      <c r="F52" s="113"/>
      <c r="G52" s="113"/>
      <c r="H52" s="113"/>
    </row>
    <row r="53" spans="6:8" ht="19.5" customHeight="1">
      <c r="F53" s="113"/>
      <c r="G53" s="113"/>
      <c r="H53" s="113"/>
    </row>
    <row r="54" spans="6:8" ht="19.5" customHeight="1">
      <c r="F54" s="113"/>
      <c r="G54" s="113"/>
      <c r="H54" s="113"/>
    </row>
    <row r="55" spans="6:8" ht="19.5" customHeight="1">
      <c r="F55" s="113"/>
      <c r="G55" s="113"/>
      <c r="H55" s="113"/>
    </row>
    <row r="56" spans="6:8" ht="19.5" customHeight="1">
      <c r="F56" s="113"/>
      <c r="G56" s="113"/>
      <c r="H56" s="113"/>
    </row>
    <row r="57" spans="6:8" ht="19.5" customHeight="1">
      <c r="F57" s="113"/>
      <c r="G57" s="113"/>
      <c r="H57" s="113"/>
    </row>
    <row r="58" spans="6:8" ht="19.5" customHeight="1">
      <c r="F58" s="113"/>
      <c r="G58" s="113"/>
      <c r="H58" s="113"/>
    </row>
    <row r="59" spans="6:8" ht="19.5" customHeight="1">
      <c r="F59" s="113"/>
      <c r="G59" s="113"/>
      <c r="H59" s="113"/>
    </row>
    <row r="60" spans="6:8" ht="19.5" customHeight="1">
      <c r="F60" s="113"/>
      <c r="G60" s="113"/>
      <c r="H60" s="113"/>
    </row>
    <row r="61" spans="6:8" ht="19.5" customHeight="1">
      <c r="F61" s="113"/>
      <c r="G61" s="113"/>
      <c r="H61" s="113"/>
    </row>
    <row r="62" spans="6:8" ht="19.5" customHeight="1">
      <c r="F62" s="113"/>
      <c r="G62" s="113"/>
      <c r="H62" s="113"/>
    </row>
    <row r="63" spans="6:8" ht="19.5" customHeight="1">
      <c r="F63" s="113"/>
      <c r="G63" s="113"/>
      <c r="H63" s="113"/>
    </row>
    <row r="64" spans="6:8" ht="19.5" customHeight="1">
      <c r="F64" s="113"/>
      <c r="G64" s="113"/>
      <c r="H64" s="113"/>
    </row>
    <row r="65" spans="6:8" ht="19.5" customHeight="1">
      <c r="F65" s="113"/>
      <c r="G65" s="113"/>
      <c r="H65" s="113"/>
    </row>
    <row r="66" spans="6:8" ht="19.5" customHeight="1">
      <c r="F66" s="113"/>
      <c r="G66" s="113"/>
      <c r="H66" s="113"/>
    </row>
    <row r="67" spans="6:8" ht="19.5" customHeight="1">
      <c r="F67" s="113"/>
      <c r="G67" s="113"/>
      <c r="H67" s="113"/>
    </row>
    <row r="68" spans="6:8" ht="19.5" customHeight="1">
      <c r="F68" s="113"/>
      <c r="G68" s="113"/>
      <c r="H68" s="113"/>
    </row>
    <row r="69" spans="6:8" ht="19.5" customHeight="1">
      <c r="F69" s="113"/>
      <c r="G69" s="113"/>
      <c r="H69" s="113"/>
    </row>
    <row r="70" spans="6:8" ht="19.5" customHeight="1">
      <c r="F70" s="113"/>
      <c r="G70" s="113"/>
      <c r="H70" s="113"/>
    </row>
    <row r="71" spans="6:8" ht="19.5" customHeight="1">
      <c r="F71" s="113"/>
      <c r="G71" s="113"/>
      <c r="H71" s="113"/>
    </row>
    <row r="72" spans="6:8" ht="19.5" customHeight="1">
      <c r="F72" s="113"/>
      <c r="G72" s="113"/>
      <c r="H72" s="113"/>
    </row>
    <row r="73" spans="6:8" ht="19.5" customHeight="1">
      <c r="F73" s="113"/>
      <c r="G73" s="113"/>
      <c r="H73" s="113"/>
    </row>
    <row r="74" spans="6:8" ht="19.5" customHeight="1">
      <c r="F74" s="113"/>
      <c r="G74" s="113"/>
      <c r="H74" s="113"/>
    </row>
    <row r="75" spans="6:8" ht="19.5" customHeight="1">
      <c r="F75" s="113"/>
      <c r="G75" s="113"/>
      <c r="H75" s="113"/>
    </row>
    <row r="76" spans="6:8" ht="19.5" customHeight="1">
      <c r="F76" s="113"/>
      <c r="G76" s="113"/>
      <c r="H76" s="113"/>
    </row>
  </sheetData>
  <mergeCells count="19">
    <mergeCell ref="A27:I27"/>
    <mergeCell ref="A28:C29"/>
    <mergeCell ref="D28:D29"/>
    <mergeCell ref="E28:E29"/>
    <mergeCell ref="I28:I29"/>
    <mergeCell ref="A25:C26"/>
    <mergeCell ref="D25:D26"/>
    <mergeCell ref="E25:E26"/>
    <mergeCell ref="I25:I26"/>
    <mergeCell ref="I3:I4"/>
    <mergeCell ref="A3:A4"/>
    <mergeCell ref="B3:B4"/>
    <mergeCell ref="C3:C4"/>
    <mergeCell ref="D3:D4"/>
    <mergeCell ref="A6:A23"/>
    <mergeCell ref="E3:E4"/>
    <mergeCell ref="F3:H3"/>
    <mergeCell ref="B5:B7"/>
    <mergeCell ref="B10:B12"/>
  </mergeCells>
  <printOptions/>
  <pageMargins left="0.43" right="0.16" top="0.7480314960629921" bottom="0.35433070866141736" header="0.5118110236220472" footer="0.0787401574803149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9"/>
  <sheetViews>
    <sheetView zoomScale="75" zoomScaleNormal="75" workbookViewId="0" topLeftCell="A1">
      <pane ySplit="2" topLeftCell="BM45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1" width="13.625" style="79" customWidth="1"/>
    <col min="12" max="12" width="13.625" style="4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132" t="s">
        <v>4</v>
      </c>
      <c r="F1" s="133"/>
      <c r="G1" s="132" t="s">
        <v>5</v>
      </c>
      <c r="H1" s="133"/>
      <c r="I1" s="134" t="s">
        <v>6</v>
      </c>
      <c r="J1" s="135" t="s">
        <v>7</v>
      </c>
      <c r="K1" s="134" t="s">
        <v>8</v>
      </c>
      <c r="L1" s="2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136" t="s">
        <v>11</v>
      </c>
      <c r="F2" s="136" t="s">
        <v>12</v>
      </c>
      <c r="G2" s="136" t="s">
        <v>11</v>
      </c>
      <c r="H2" s="136" t="s">
        <v>12</v>
      </c>
      <c r="I2" s="136" t="s">
        <v>11</v>
      </c>
      <c r="J2" s="136" t="s">
        <v>12</v>
      </c>
      <c r="K2" s="136" t="s">
        <v>11</v>
      </c>
      <c r="L2" s="7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8" t="s">
        <v>213</v>
      </c>
      <c r="B3" s="9"/>
      <c r="C3" s="47"/>
      <c r="D3" s="75"/>
      <c r="E3" s="47"/>
      <c r="F3" s="47"/>
      <c r="G3" s="47"/>
      <c r="H3" s="47"/>
      <c r="I3" s="47"/>
      <c r="J3" s="47"/>
      <c r="K3" s="47"/>
      <c r="L3" s="9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11" t="s">
        <v>56</v>
      </c>
      <c r="B4" s="75" t="s">
        <v>70</v>
      </c>
      <c r="C4" s="68">
        <v>12</v>
      </c>
      <c r="D4" s="75" t="s">
        <v>71</v>
      </c>
      <c r="E4" s="47">
        <f>등재사항!E16</f>
        <v>800</v>
      </c>
      <c r="F4" s="47">
        <f>INT(E4*C4)</f>
        <v>9600</v>
      </c>
      <c r="G4" s="47"/>
      <c r="H4" s="47">
        <f>INT(G4*C4)</f>
        <v>0</v>
      </c>
      <c r="I4" s="47"/>
      <c r="J4" s="47">
        <f>INT(I4*C4)</f>
        <v>0</v>
      </c>
      <c r="K4" s="47">
        <f>I4+G4+E4</f>
        <v>800</v>
      </c>
      <c r="L4" s="9">
        <f>F4+H4+J4</f>
        <v>9600</v>
      </c>
      <c r="M4" s="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11" t="s">
        <v>57</v>
      </c>
      <c r="B5" s="75" t="s">
        <v>78</v>
      </c>
      <c r="C5" s="69">
        <v>5</v>
      </c>
      <c r="D5" s="75" t="s">
        <v>58</v>
      </c>
      <c r="E5" s="47">
        <f>등재사항!E22</f>
        <v>200</v>
      </c>
      <c r="F5" s="47">
        <f>INT(E5*C5)</f>
        <v>1000</v>
      </c>
      <c r="G5" s="47"/>
      <c r="H5" s="47">
        <f>INT(G5*C5)</f>
        <v>0</v>
      </c>
      <c r="I5" s="47"/>
      <c r="J5" s="47">
        <f>INT(I5*C5)</f>
        <v>0</v>
      </c>
      <c r="K5" s="47">
        <f>I5+G5+E5</f>
        <v>200</v>
      </c>
      <c r="L5" s="9">
        <f>F5+H5+J5</f>
        <v>1000</v>
      </c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11" t="s">
        <v>59</v>
      </c>
      <c r="B6" s="22"/>
      <c r="C6" s="73">
        <v>0.1</v>
      </c>
      <c r="D6" s="75" t="s">
        <v>60</v>
      </c>
      <c r="E6" s="47"/>
      <c r="F6" s="47">
        <f>INT(E6*C6)</f>
        <v>0</v>
      </c>
      <c r="G6" s="47">
        <f>단가산출근거!C19</f>
        <v>70264</v>
      </c>
      <c r="H6" s="47">
        <f>INT(G6*C6)</f>
        <v>7026</v>
      </c>
      <c r="I6" s="47"/>
      <c r="J6" s="47">
        <f>INT(I6*C6)</f>
        <v>0</v>
      </c>
      <c r="K6" s="47">
        <f>I6+G6+E6</f>
        <v>70264</v>
      </c>
      <c r="L6" s="9">
        <f>F6+H6+J6</f>
        <v>7026</v>
      </c>
      <c r="M6" s="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11" t="s">
        <v>61</v>
      </c>
      <c r="B7" s="75"/>
      <c r="C7" s="73">
        <v>0.2</v>
      </c>
      <c r="D7" s="75" t="s">
        <v>60</v>
      </c>
      <c r="E7" s="47"/>
      <c r="F7" s="47">
        <f>INT(E7*C7)</f>
        <v>0</v>
      </c>
      <c r="G7" s="47">
        <f>단가산출근거!C20</f>
        <v>55252</v>
      </c>
      <c r="H7" s="47">
        <f>INT(G7*C7)</f>
        <v>11050</v>
      </c>
      <c r="I7" s="47"/>
      <c r="J7" s="47">
        <f>INT(I7*C7)</f>
        <v>0</v>
      </c>
      <c r="K7" s="47">
        <f>I7+G7+E7</f>
        <v>55252</v>
      </c>
      <c r="L7" s="9">
        <f>F7+H7+J7</f>
        <v>11050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11" t="s">
        <v>62</v>
      </c>
      <c r="B8" s="75" t="s">
        <v>63</v>
      </c>
      <c r="C8" s="68">
        <v>1</v>
      </c>
      <c r="D8" s="75" t="s">
        <v>64</v>
      </c>
      <c r="E8" s="47"/>
      <c r="F8" s="47">
        <f>INT(SUM(F4:F5)*0.03)</f>
        <v>318</v>
      </c>
      <c r="G8" s="47"/>
      <c r="H8" s="47"/>
      <c r="I8" s="47"/>
      <c r="J8" s="47">
        <f>INT(I8*C8)</f>
        <v>0</v>
      </c>
      <c r="K8" s="47"/>
      <c r="L8" s="9">
        <f>F8+H8+J8</f>
        <v>318</v>
      </c>
      <c r="M8" s="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11" t="s">
        <v>54</v>
      </c>
      <c r="B9" s="75"/>
      <c r="C9" s="47"/>
      <c r="D9" s="75"/>
      <c r="E9" s="47"/>
      <c r="F9" s="47">
        <f>SUM(F4:F8)</f>
        <v>10918</v>
      </c>
      <c r="G9" s="47"/>
      <c r="H9" s="47">
        <f>SUM(H4:H8)</f>
        <v>18076</v>
      </c>
      <c r="I9" s="47"/>
      <c r="J9" s="47">
        <f>SUM(J4:J8)</f>
        <v>0</v>
      </c>
      <c r="K9" s="47"/>
      <c r="L9" s="9">
        <f>SUM(L4:L8)</f>
        <v>28994</v>
      </c>
      <c r="M9" s="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64"/>
      <c r="B10" s="65"/>
      <c r="C10" s="66"/>
      <c r="D10" s="65"/>
      <c r="E10" s="66"/>
      <c r="F10" s="66"/>
      <c r="G10" s="66"/>
      <c r="H10" s="66"/>
      <c r="I10" s="66"/>
      <c r="J10" s="66"/>
      <c r="K10" s="66"/>
      <c r="L10" s="65"/>
      <c r="M10" s="6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64"/>
      <c r="B11" s="65"/>
      <c r="C11" s="66"/>
      <c r="D11" s="65"/>
      <c r="E11" s="66"/>
      <c r="F11" s="66"/>
      <c r="G11" s="66"/>
      <c r="H11" s="66"/>
      <c r="I11" s="66"/>
      <c r="J11" s="66"/>
      <c r="K11" s="66"/>
      <c r="L11" s="65"/>
      <c r="M11" s="6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64"/>
      <c r="B12" s="65"/>
      <c r="C12" s="66"/>
      <c r="D12" s="65"/>
      <c r="E12" s="66"/>
      <c r="F12" s="66"/>
      <c r="G12" s="66"/>
      <c r="H12" s="66"/>
      <c r="I12" s="66"/>
      <c r="J12" s="66"/>
      <c r="K12" s="66"/>
      <c r="L12" s="65"/>
      <c r="M12" s="6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64"/>
      <c r="B13" s="65"/>
      <c r="C13" s="66"/>
      <c r="D13" s="65"/>
      <c r="E13" s="66"/>
      <c r="F13" s="66"/>
      <c r="G13" s="66"/>
      <c r="H13" s="66"/>
      <c r="I13" s="66"/>
      <c r="J13" s="66"/>
      <c r="K13" s="66"/>
      <c r="L13" s="65"/>
      <c r="M13" s="6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64"/>
      <c r="B14" s="65"/>
      <c r="C14" s="66"/>
      <c r="D14" s="65"/>
      <c r="E14" s="66"/>
      <c r="F14" s="66"/>
      <c r="G14" s="66"/>
      <c r="H14" s="66"/>
      <c r="I14" s="66"/>
      <c r="J14" s="66"/>
      <c r="K14" s="66"/>
      <c r="L14" s="65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64"/>
      <c r="B15" s="65"/>
      <c r="C15" s="66"/>
      <c r="D15" s="65"/>
      <c r="E15" s="66"/>
      <c r="F15" s="66"/>
      <c r="G15" s="66"/>
      <c r="H15" s="66"/>
      <c r="I15" s="66"/>
      <c r="J15" s="66"/>
      <c r="K15" s="66"/>
      <c r="L15" s="65"/>
      <c r="M15" s="6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64"/>
      <c r="B16" s="65"/>
      <c r="C16" s="66"/>
      <c r="D16" s="65"/>
      <c r="E16" s="66"/>
      <c r="F16" s="66"/>
      <c r="G16" s="66"/>
      <c r="H16" s="66"/>
      <c r="I16" s="66"/>
      <c r="J16" s="66"/>
      <c r="K16" s="66"/>
      <c r="L16" s="65"/>
      <c r="M16" s="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64"/>
      <c r="B17" s="65"/>
      <c r="C17" s="66"/>
      <c r="D17" s="65"/>
      <c r="E17" s="66"/>
      <c r="F17" s="66"/>
      <c r="G17" s="66"/>
      <c r="H17" s="66"/>
      <c r="I17" s="66"/>
      <c r="J17" s="66"/>
      <c r="K17" s="66"/>
      <c r="L17" s="65"/>
      <c r="M17" s="6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64"/>
      <c r="B18" s="65"/>
      <c r="C18" s="66"/>
      <c r="D18" s="65"/>
      <c r="E18" s="66"/>
      <c r="F18" s="66"/>
      <c r="G18" s="66"/>
      <c r="H18" s="66"/>
      <c r="I18" s="66"/>
      <c r="J18" s="66"/>
      <c r="K18" s="66"/>
      <c r="L18" s="65"/>
      <c r="M18" s="6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64"/>
      <c r="B19" s="65"/>
      <c r="C19" s="66"/>
      <c r="D19" s="65"/>
      <c r="E19" s="66"/>
      <c r="F19" s="66"/>
      <c r="G19" s="66"/>
      <c r="H19" s="66"/>
      <c r="I19" s="66"/>
      <c r="J19" s="66"/>
      <c r="K19" s="66"/>
      <c r="L19" s="65"/>
      <c r="M19" s="6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64"/>
      <c r="B20" s="65"/>
      <c r="C20" s="66"/>
      <c r="D20" s="65"/>
      <c r="E20" s="66"/>
      <c r="F20" s="66"/>
      <c r="G20" s="66"/>
      <c r="H20" s="66"/>
      <c r="I20" s="66"/>
      <c r="J20" s="66"/>
      <c r="K20" s="66"/>
      <c r="L20" s="65"/>
      <c r="M20" s="6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>
      <c r="A21" s="64"/>
      <c r="B21" s="65"/>
      <c r="C21" s="66"/>
      <c r="D21" s="65"/>
      <c r="E21" s="66"/>
      <c r="F21" s="66"/>
      <c r="G21" s="66"/>
      <c r="H21" s="66"/>
      <c r="I21" s="66"/>
      <c r="J21" s="66"/>
      <c r="K21" s="66"/>
      <c r="L21" s="65"/>
      <c r="M21" s="6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>
      <c r="A22" s="45" t="s">
        <v>212</v>
      </c>
      <c r="B22" s="76"/>
      <c r="C22" s="51"/>
      <c r="D22" s="75"/>
      <c r="E22" s="47"/>
      <c r="F22" s="47"/>
      <c r="G22" s="47"/>
      <c r="H22" s="47"/>
      <c r="I22" s="47"/>
      <c r="J22" s="47"/>
      <c r="K22" s="47"/>
      <c r="L22" s="9"/>
      <c r="M22" s="1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11" t="s">
        <v>65</v>
      </c>
      <c r="B23" s="75" t="s">
        <v>66</v>
      </c>
      <c r="C23" s="47">
        <v>12</v>
      </c>
      <c r="D23" s="75" t="s">
        <v>71</v>
      </c>
      <c r="E23" s="47">
        <f>등재사항!E19</f>
        <v>1000</v>
      </c>
      <c r="F23" s="47">
        <f>INT(E23*C23)</f>
        <v>12000</v>
      </c>
      <c r="G23" s="47"/>
      <c r="H23" s="47">
        <f aca="true" t="shared" si="0" ref="H23:H28">INT(G23*C23)</f>
        <v>0</v>
      </c>
      <c r="I23" s="47"/>
      <c r="J23" s="47">
        <f aca="true" t="shared" si="1" ref="J23:J28">INT(I23*C23)</f>
        <v>0</v>
      </c>
      <c r="K23" s="47">
        <f>I23+G23+E23</f>
        <v>1000</v>
      </c>
      <c r="L23" s="9">
        <f aca="true" t="shared" si="2" ref="L23:L28">+J23+H23+F23</f>
        <v>12000</v>
      </c>
      <c r="M23" s="1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11" t="s">
        <v>79</v>
      </c>
      <c r="B24" s="75" t="s">
        <v>78</v>
      </c>
      <c r="C24" s="47">
        <v>5</v>
      </c>
      <c r="D24" s="75" t="s">
        <v>58</v>
      </c>
      <c r="E24" s="47">
        <f>등재사항!E22</f>
        <v>200</v>
      </c>
      <c r="F24" s="47">
        <f>INT(E24*C24)</f>
        <v>1000</v>
      </c>
      <c r="G24" s="47"/>
      <c r="H24" s="47">
        <f t="shared" si="0"/>
        <v>0</v>
      </c>
      <c r="I24" s="47"/>
      <c r="J24" s="47">
        <f t="shared" si="1"/>
        <v>0</v>
      </c>
      <c r="K24" s="47">
        <f>I24+G24+E24</f>
        <v>200</v>
      </c>
      <c r="L24" s="9">
        <f t="shared" si="2"/>
        <v>1000</v>
      </c>
      <c r="M24" s="1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>
      <c r="A25" s="11" t="s">
        <v>67</v>
      </c>
      <c r="B25" s="75"/>
      <c r="C25" s="74">
        <v>0.02</v>
      </c>
      <c r="D25" s="75" t="s">
        <v>60</v>
      </c>
      <c r="E25" s="47"/>
      <c r="F25" s="47">
        <f>INT(E25*C25)</f>
        <v>0</v>
      </c>
      <c r="G25" s="47">
        <f>단가산출근거!C17</f>
        <v>75504</v>
      </c>
      <c r="H25" s="47">
        <f t="shared" si="0"/>
        <v>1510</v>
      </c>
      <c r="I25" s="47"/>
      <c r="J25" s="47">
        <f t="shared" si="1"/>
        <v>0</v>
      </c>
      <c r="K25" s="47">
        <f>I25+G25+E25</f>
        <v>75504</v>
      </c>
      <c r="L25" s="9">
        <f t="shared" si="2"/>
        <v>1510</v>
      </c>
      <c r="M25" s="1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>
      <c r="A26" s="11" t="s">
        <v>59</v>
      </c>
      <c r="B26" s="75"/>
      <c r="C26" s="74">
        <v>0.18</v>
      </c>
      <c r="D26" s="75" t="s">
        <v>60</v>
      </c>
      <c r="E26" s="47"/>
      <c r="F26" s="47">
        <f>INT(E26*C26)</f>
        <v>0</v>
      </c>
      <c r="G26" s="47">
        <f>G6</f>
        <v>70264</v>
      </c>
      <c r="H26" s="47">
        <f t="shared" si="0"/>
        <v>12647</v>
      </c>
      <c r="I26" s="47"/>
      <c r="J26" s="47">
        <f t="shared" si="1"/>
        <v>0</v>
      </c>
      <c r="K26" s="47">
        <f>I26+G26+E26</f>
        <v>70264</v>
      </c>
      <c r="L26" s="9">
        <f t="shared" si="2"/>
        <v>12647</v>
      </c>
      <c r="M26" s="1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11" t="s">
        <v>61</v>
      </c>
      <c r="B27" s="75"/>
      <c r="C27" s="74">
        <v>0.25</v>
      </c>
      <c r="D27" s="75" t="s">
        <v>60</v>
      </c>
      <c r="E27" s="47"/>
      <c r="F27" s="47">
        <f>INT(E27*C27)</f>
        <v>0</v>
      </c>
      <c r="G27" s="47">
        <f>G7</f>
        <v>55252</v>
      </c>
      <c r="H27" s="47">
        <f t="shared" si="0"/>
        <v>13813</v>
      </c>
      <c r="I27" s="47"/>
      <c r="J27" s="47">
        <f t="shared" si="1"/>
        <v>0</v>
      </c>
      <c r="K27" s="47">
        <f>I27+G27+E27</f>
        <v>55252</v>
      </c>
      <c r="L27" s="9">
        <f t="shared" si="2"/>
        <v>13813</v>
      </c>
      <c r="M27" s="1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11" t="s">
        <v>62</v>
      </c>
      <c r="B28" s="75" t="s">
        <v>63</v>
      </c>
      <c r="C28" s="61">
        <v>1</v>
      </c>
      <c r="D28" s="75" t="s">
        <v>64</v>
      </c>
      <c r="E28" s="47"/>
      <c r="F28" s="47">
        <f>INT(SUM(F23:F24)*0.03)</f>
        <v>390</v>
      </c>
      <c r="G28" s="47"/>
      <c r="H28" s="47">
        <f t="shared" si="0"/>
        <v>0</v>
      </c>
      <c r="I28" s="47"/>
      <c r="J28" s="47">
        <f t="shared" si="1"/>
        <v>0</v>
      </c>
      <c r="K28" s="47"/>
      <c r="L28" s="9">
        <f t="shared" si="2"/>
        <v>390</v>
      </c>
      <c r="M28" s="1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11" t="s">
        <v>54</v>
      </c>
      <c r="B29" s="75"/>
      <c r="C29" s="47"/>
      <c r="D29" s="75"/>
      <c r="E29" s="47"/>
      <c r="F29" s="47">
        <f>SUM(F23:F28)</f>
        <v>13390</v>
      </c>
      <c r="G29" s="47"/>
      <c r="H29" s="47">
        <f>SUM(H23:H28)</f>
        <v>27970</v>
      </c>
      <c r="I29" s="47"/>
      <c r="J29" s="47">
        <f>SUM(J23:J28)</f>
        <v>0</v>
      </c>
      <c r="K29" s="47"/>
      <c r="L29" s="9">
        <f>SUM(L23:L28)</f>
        <v>41360</v>
      </c>
      <c r="M29" s="1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>
      <c r="A30" s="11"/>
      <c r="B30" s="75"/>
      <c r="C30" s="47"/>
      <c r="D30" s="75"/>
      <c r="E30" s="47"/>
      <c r="F30" s="47"/>
      <c r="G30" s="47"/>
      <c r="H30" s="47"/>
      <c r="I30" s="47"/>
      <c r="J30" s="47"/>
      <c r="K30" s="47"/>
      <c r="L30" s="9"/>
      <c r="M30" s="1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>
      <c r="A31" s="11"/>
      <c r="B31" s="75"/>
      <c r="C31" s="47"/>
      <c r="D31" s="75"/>
      <c r="E31" s="47"/>
      <c r="F31" s="47"/>
      <c r="G31" s="47"/>
      <c r="H31" s="47"/>
      <c r="I31" s="47"/>
      <c r="J31" s="47"/>
      <c r="K31" s="47"/>
      <c r="L31" s="9"/>
      <c r="M31" s="1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11"/>
      <c r="B32" s="75"/>
      <c r="C32" s="47"/>
      <c r="D32" s="75"/>
      <c r="E32" s="47"/>
      <c r="F32" s="47"/>
      <c r="G32" s="47"/>
      <c r="H32" s="47"/>
      <c r="I32" s="47"/>
      <c r="J32" s="47"/>
      <c r="K32" s="47"/>
      <c r="L32" s="9"/>
      <c r="M32" s="1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11"/>
      <c r="B33" s="75"/>
      <c r="C33" s="47"/>
      <c r="D33" s="75"/>
      <c r="E33" s="47"/>
      <c r="F33" s="47"/>
      <c r="G33" s="47"/>
      <c r="H33" s="47"/>
      <c r="I33" s="47"/>
      <c r="J33" s="47"/>
      <c r="K33" s="47"/>
      <c r="L33" s="9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11"/>
      <c r="B34" s="75"/>
      <c r="C34" s="47"/>
      <c r="D34" s="75"/>
      <c r="E34" s="47"/>
      <c r="F34" s="47"/>
      <c r="G34" s="47"/>
      <c r="H34" s="47"/>
      <c r="I34" s="47"/>
      <c r="J34" s="47"/>
      <c r="K34" s="47"/>
      <c r="L34" s="9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11"/>
      <c r="B35" s="75"/>
      <c r="C35" s="47"/>
      <c r="D35" s="75"/>
      <c r="E35" s="47"/>
      <c r="F35" s="47"/>
      <c r="G35" s="47"/>
      <c r="H35" s="47"/>
      <c r="I35" s="47"/>
      <c r="J35" s="47"/>
      <c r="K35" s="47"/>
      <c r="L35" s="9"/>
      <c r="M35" s="1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11"/>
      <c r="B36" s="75"/>
      <c r="C36" s="47"/>
      <c r="D36" s="75"/>
      <c r="E36" s="47"/>
      <c r="F36" s="47"/>
      <c r="G36" s="47"/>
      <c r="H36" s="47"/>
      <c r="I36" s="47"/>
      <c r="J36" s="47"/>
      <c r="K36" s="47"/>
      <c r="L36" s="9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>
      <c r="A37" s="11"/>
      <c r="B37" s="75"/>
      <c r="C37" s="47"/>
      <c r="D37" s="75"/>
      <c r="E37" s="47"/>
      <c r="F37" s="47"/>
      <c r="G37" s="47"/>
      <c r="H37" s="47"/>
      <c r="I37" s="47"/>
      <c r="J37" s="47"/>
      <c r="K37" s="47"/>
      <c r="L37" s="9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>
      <c r="A38" s="11"/>
      <c r="B38" s="75"/>
      <c r="C38" s="47"/>
      <c r="D38" s="75"/>
      <c r="E38" s="47"/>
      <c r="F38" s="47"/>
      <c r="G38" s="47"/>
      <c r="H38" s="47"/>
      <c r="I38" s="47"/>
      <c r="J38" s="47"/>
      <c r="K38" s="47"/>
      <c r="L38" s="9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>
      <c r="A39" s="11"/>
      <c r="B39" s="75"/>
      <c r="C39" s="47"/>
      <c r="D39" s="75"/>
      <c r="E39" s="47"/>
      <c r="F39" s="47"/>
      <c r="G39" s="47"/>
      <c r="H39" s="47"/>
      <c r="I39" s="47"/>
      <c r="J39" s="47"/>
      <c r="K39" s="47"/>
      <c r="L39" s="9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thickBot="1">
      <c r="A40" s="12"/>
      <c r="B40" s="77"/>
      <c r="C40" s="52"/>
      <c r="D40" s="77"/>
      <c r="E40" s="52"/>
      <c r="F40" s="52"/>
      <c r="G40" s="52"/>
      <c r="H40" s="52"/>
      <c r="I40" s="52"/>
      <c r="J40" s="52"/>
      <c r="K40" s="52"/>
      <c r="L40" s="13"/>
      <c r="M40" s="1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>
      <c r="A41" s="8" t="s">
        <v>99</v>
      </c>
      <c r="B41" s="15"/>
      <c r="C41" s="53"/>
      <c r="D41" s="81"/>
      <c r="E41" s="47"/>
      <c r="F41" s="53"/>
      <c r="G41" s="53"/>
      <c r="H41" s="53"/>
      <c r="I41" s="53"/>
      <c r="J41" s="53"/>
      <c r="K41" s="53"/>
      <c r="L41" s="15"/>
      <c r="M41" s="1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>
      <c r="A42" s="11" t="s">
        <v>22</v>
      </c>
      <c r="B42" s="75" t="s">
        <v>23</v>
      </c>
      <c r="C42" s="47">
        <v>13</v>
      </c>
      <c r="D42" s="75" t="s">
        <v>13</v>
      </c>
      <c r="E42" s="47">
        <f>등재사항!E17</f>
        <v>2970</v>
      </c>
      <c r="F42" s="47">
        <f aca="true" t="shared" si="3" ref="F42:F50">INT(E42*C42)</f>
        <v>38610</v>
      </c>
      <c r="G42" s="47"/>
      <c r="H42" s="47">
        <f aca="true" t="shared" si="4" ref="H42:H51">INT(G42*C42)</f>
        <v>0</v>
      </c>
      <c r="I42" s="47"/>
      <c r="J42" s="47">
        <f aca="true" t="shared" si="5" ref="J42:J52">INT(I42*C42)</f>
        <v>0</v>
      </c>
      <c r="K42" s="47">
        <f aca="true" t="shared" si="6" ref="K42:K52">E42+G42+I42</f>
        <v>2970</v>
      </c>
      <c r="L42" s="9">
        <f aca="true" t="shared" si="7" ref="L42:L52">+J42+H42+F42</f>
        <v>38610</v>
      </c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>
      <c r="A43" s="11" t="s">
        <v>107</v>
      </c>
      <c r="B43" s="75" t="s">
        <v>73</v>
      </c>
      <c r="C43" s="48">
        <v>2.3</v>
      </c>
      <c r="D43" s="75" t="s">
        <v>14</v>
      </c>
      <c r="E43" s="47">
        <f>등재사항!E20</f>
        <v>400</v>
      </c>
      <c r="F43" s="47">
        <f t="shared" si="3"/>
        <v>920</v>
      </c>
      <c r="G43" s="47"/>
      <c r="H43" s="47">
        <f t="shared" si="4"/>
        <v>0</v>
      </c>
      <c r="I43" s="47"/>
      <c r="J43" s="47">
        <f t="shared" si="5"/>
        <v>0</v>
      </c>
      <c r="K43" s="47">
        <f t="shared" si="6"/>
        <v>400</v>
      </c>
      <c r="L43" s="9">
        <f t="shared" si="7"/>
        <v>920</v>
      </c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>
      <c r="A44" s="11" t="s">
        <v>80</v>
      </c>
      <c r="B44" s="75" t="s">
        <v>77</v>
      </c>
      <c r="C44" s="47">
        <v>5</v>
      </c>
      <c r="D44" s="75" t="s">
        <v>14</v>
      </c>
      <c r="E44" s="47">
        <f>등재사항!E21</f>
        <v>400</v>
      </c>
      <c r="F44" s="47">
        <f t="shared" si="3"/>
        <v>2000</v>
      </c>
      <c r="G44" s="47"/>
      <c r="H44" s="47">
        <f t="shared" si="4"/>
        <v>0</v>
      </c>
      <c r="I44" s="47"/>
      <c r="J44" s="47">
        <f t="shared" si="5"/>
        <v>0</v>
      </c>
      <c r="K44" s="47">
        <f t="shared" si="6"/>
        <v>400</v>
      </c>
      <c r="L44" s="9">
        <f t="shared" si="7"/>
        <v>2000</v>
      </c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>
      <c r="A45" s="11" t="s">
        <v>24</v>
      </c>
      <c r="B45" s="75" t="s">
        <v>112</v>
      </c>
      <c r="C45" s="47">
        <v>13</v>
      </c>
      <c r="D45" s="75" t="s">
        <v>26</v>
      </c>
      <c r="E45" s="47">
        <f>등재사항!E18</f>
        <v>130</v>
      </c>
      <c r="F45" s="47">
        <f t="shared" si="3"/>
        <v>1690</v>
      </c>
      <c r="G45" s="47"/>
      <c r="H45" s="47">
        <f t="shared" si="4"/>
        <v>0</v>
      </c>
      <c r="I45" s="47"/>
      <c r="J45" s="47">
        <f t="shared" si="5"/>
        <v>0</v>
      </c>
      <c r="K45" s="47">
        <f t="shared" si="6"/>
        <v>130</v>
      </c>
      <c r="L45" s="9">
        <f t="shared" si="7"/>
        <v>1690</v>
      </c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>
      <c r="A46" s="11" t="s">
        <v>15</v>
      </c>
      <c r="B46" s="75"/>
      <c r="C46" s="74">
        <v>0.05</v>
      </c>
      <c r="D46" s="75" t="s">
        <v>16</v>
      </c>
      <c r="E46" s="47"/>
      <c r="F46" s="47">
        <f t="shared" si="3"/>
        <v>0</v>
      </c>
      <c r="G46" s="47">
        <f>G25</f>
        <v>75504</v>
      </c>
      <c r="H46" s="47">
        <f t="shared" si="4"/>
        <v>3775</v>
      </c>
      <c r="I46" s="47"/>
      <c r="J46" s="47">
        <f t="shared" si="5"/>
        <v>0</v>
      </c>
      <c r="K46" s="47">
        <f t="shared" si="6"/>
        <v>75504</v>
      </c>
      <c r="L46" s="9">
        <f t="shared" si="7"/>
        <v>3775</v>
      </c>
      <c r="M46" s="44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>
      <c r="A47" s="11" t="s">
        <v>27</v>
      </c>
      <c r="B47" s="75"/>
      <c r="C47" s="74">
        <v>0.12</v>
      </c>
      <c r="D47" s="75" t="s">
        <v>16</v>
      </c>
      <c r="E47" s="47"/>
      <c r="F47" s="47">
        <f t="shared" si="3"/>
        <v>0</v>
      </c>
      <c r="G47" s="47">
        <f>단가산출근거!C18</f>
        <v>67072</v>
      </c>
      <c r="H47" s="47">
        <f t="shared" si="4"/>
        <v>8048</v>
      </c>
      <c r="I47" s="47"/>
      <c r="J47" s="47">
        <f t="shared" si="5"/>
        <v>0</v>
      </c>
      <c r="K47" s="47">
        <f t="shared" si="6"/>
        <v>67072</v>
      </c>
      <c r="L47" s="9">
        <f t="shared" si="7"/>
        <v>8048</v>
      </c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>
      <c r="A48" s="11" t="s">
        <v>17</v>
      </c>
      <c r="B48" s="75"/>
      <c r="C48" s="74">
        <v>0.26</v>
      </c>
      <c r="D48" s="75" t="s">
        <v>16</v>
      </c>
      <c r="E48" s="47"/>
      <c r="F48" s="47">
        <f t="shared" si="3"/>
        <v>0</v>
      </c>
      <c r="G48" s="47">
        <f>G26</f>
        <v>70264</v>
      </c>
      <c r="H48" s="47">
        <f t="shared" si="4"/>
        <v>18268</v>
      </c>
      <c r="I48" s="47"/>
      <c r="J48" s="47">
        <f t="shared" si="5"/>
        <v>0</v>
      </c>
      <c r="K48" s="47">
        <f t="shared" si="6"/>
        <v>70264</v>
      </c>
      <c r="L48" s="9">
        <f t="shared" si="7"/>
        <v>18268</v>
      </c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>
      <c r="A49" s="11" t="s">
        <v>18</v>
      </c>
      <c r="B49" s="75"/>
      <c r="C49" s="74">
        <v>0.38</v>
      </c>
      <c r="D49" s="75" t="s">
        <v>16</v>
      </c>
      <c r="E49" s="47"/>
      <c r="F49" s="47">
        <f t="shared" si="3"/>
        <v>0</v>
      </c>
      <c r="G49" s="47">
        <f>G27</f>
        <v>55252</v>
      </c>
      <c r="H49" s="47">
        <f t="shared" si="4"/>
        <v>20995</v>
      </c>
      <c r="I49" s="47"/>
      <c r="J49" s="47">
        <f t="shared" si="5"/>
        <v>0</v>
      </c>
      <c r="K49" s="47">
        <f t="shared" si="6"/>
        <v>55252</v>
      </c>
      <c r="L49" s="9">
        <f t="shared" si="7"/>
        <v>20995</v>
      </c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>
      <c r="A50" s="11" t="s">
        <v>28</v>
      </c>
      <c r="B50" s="75" t="s">
        <v>29</v>
      </c>
      <c r="C50" s="74">
        <v>0.19</v>
      </c>
      <c r="D50" s="75" t="s">
        <v>30</v>
      </c>
      <c r="E50" s="47">
        <f>단가산출근거!E56</f>
        <v>18057</v>
      </c>
      <c r="F50" s="47">
        <f t="shared" si="3"/>
        <v>3430</v>
      </c>
      <c r="G50" s="47">
        <f>단가산출근거!E57</f>
        <v>13172</v>
      </c>
      <c r="H50" s="47">
        <f t="shared" si="4"/>
        <v>2502</v>
      </c>
      <c r="I50" s="47">
        <f>단가산출근거!E54</f>
        <v>4678</v>
      </c>
      <c r="J50" s="47">
        <f t="shared" si="5"/>
        <v>888</v>
      </c>
      <c r="K50" s="47">
        <f>E50+G50+I50</f>
        <v>35907</v>
      </c>
      <c r="L50" s="9">
        <f t="shared" si="7"/>
        <v>6820</v>
      </c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>
      <c r="A51" s="11" t="s">
        <v>19</v>
      </c>
      <c r="B51" s="75" t="s">
        <v>63</v>
      </c>
      <c r="C51" s="61">
        <v>1</v>
      </c>
      <c r="D51" s="75" t="s">
        <v>21</v>
      </c>
      <c r="E51" s="47"/>
      <c r="F51" s="47">
        <f>INT(SUM(F42:F50)*0.03)</f>
        <v>1399</v>
      </c>
      <c r="G51" s="47"/>
      <c r="H51" s="47">
        <f t="shared" si="4"/>
        <v>0</v>
      </c>
      <c r="I51" s="47"/>
      <c r="J51" s="47">
        <f t="shared" si="5"/>
        <v>0</v>
      </c>
      <c r="K51" s="47">
        <f t="shared" si="6"/>
        <v>0</v>
      </c>
      <c r="L51" s="9">
        <f t="shared" si="7"/>
        <v>1399</v>
      </c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>
      <c r="A52" s="11" t="s">
        <v>68</v>
      </c>
      <c r="B52" s="75" t="s">
        <v>69</v>
      </c>
      <c r="C52" s="61">
        <v>1</v>
      </c>
      <c r="D52" s="75" t="s">
        <v>21</v>
      </c>
      <c r="E52" s="47"/>
      <c r="F52" s="47">
        <f>(H46+H47+H48+H49+H50)*0.02</f>
        <v>1071.76</v>
      </c>
      <c r="G52" s="47"/>
      <c r="H52" s="47">
        <v>0</v>
      </c>
      <c r="I52" s="47"/>
      <c r="J52" s="47">
        <f t="shared" si="5"/>
        <v>0</v>
      </c>
      <c r="K52" s="47">
        <f t="shared" si="6"/>
        <v>0</v>
      </c>
      <c r="L52" s="9">
        <f t="shared" si="7"/>
        <v>1071.76</v>
      </c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>
      <c r="A53" s="11" t="s">
        <v>54</v>
      </c>
      <c r="B53" s="75"/>
      <c r="C53" s="47"/>
      <c r="D53" s="75"/>
      <c r="E53" s="47"/>
      <c r="F53" s="47">
        <f>SUM(F42:F52)</f>
        <v>49120.76</v>
      </c>
      <c r="G53" s="47"/>
      <c r="H53" s="47">
        <f>SUM(H42:H52)</f>
        <v>53588</v>
      </c>
      <c r="I53" s="47"/>
      <c r="J53" s="47">
        <f>SUM(J42:J52)</f>
        <v>888</v>
      </c>
      <c r="K53" s="47"/>
      <c r="L53" s="9">
        <f>SUM(L42:L52)</f>
        <v>103596.76</v>
      </c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>
      <c r="A54" s="11"/>
      <c r="B54" s="75"/>
      <c r="C54" s="47"/>
      <c r="D54" s="75"/>
      <c r="E54" s="47"/>
      <c r="F54" s="47"/>
      <c r="G54" s="47"/>
      <c r="H54" s="47"/>
      <c r="I54" s="47"/>
      <c r="J54" s="47"/>
      <c r="K54" s="47"/>
      <c r="L54" s="9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>
      <c r="A55" s="11"/>
      <c r="B55" s="75"/>
      <c r="C55" s="47"/>
      <c r="D55" s="75"/>
      <c r="E55" s="47"/>
      <c r="F55" s="47"/>
      <c r="G55" s="47"/>
      <c r="H55" s="47"/>
      <c r="I55" s="47"/>
      <c r="J55" s="47"/>
      <c r="K55" s="47"/>
      <c r="L55" s="9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>
      <c r="A56" s="11"/>
      <c r="B56" s="75"/>
      <c r="C56" s="47"/>
      <c r="D56" s="75"/>
      <c r="E56" s="47"/>
      <c r="F56" s="47"/>
      <c r="G56" s="47"/>
      <c r="H56" s="47"/>
      <c r="I56" s="47"/>
      <c r="J56" s="47"/>
      <c r="K56" s="47"/>
      <c r="L56" s="9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>
      <c r="A57" s="11"/>
      <c r="B57" s="75"/>
      <c r="C57" s="47"/>
      <c r="D57" s="75"/>
      <c r="E57" s="47"/>
      <c r="F57" s="47"/>
      <c r="G57" s="47"/>
      <c r="H57" s="47"/>
      <c r="I57" s="47"/>
      <c r="J57" s="47"/>
      <c r="K57" s="47"/>
      <c r="L57" s="9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>
      <c r="A58" s="11"/>
      <c r="B58" s="75"/>
      <c r="C58" s="47"/>
      <c r="D58" s="75"/>
      <c r="E58" s="47"/>
      <c r="F58" s="47"/>
      <c r="G58" s="47"/>
      <c r="H58" s="47"/>
      <c r="I58" s="47"/>
      <c r="J58" s="47"/>
      <c r="K58" s="47"/>
      <c r="L58" s="9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thickBot="1">
      <c r="A59" s="12"/>
      <c r="B59" s="77"/>
      <c r="C59" s="52"/>
      <c r="D59" s="77"/>
      <c r="E59" s="52"/>
      <c r="F59" s="52"/>
      <c r="G59" s="52"/>
      <c r="H59" s="52"/>
      <c r="I59" s="52"/>
      <c r="J59" s="52"/>
      <c r="K59" s="52"/>
      <c r="L59" s="13"/>
      <c r="M59" s="1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</sheetData>
  <printOptions/>
  <pageMargins left="0.65" right="0.6" top="1" bottom="0.93" header="0.5" footer="0.5"/>
  <pageSetup horizontalDpi="300" verticalDpi="300" orientation="landscape" paperSize="9" scale="70" r:id="rId1"/>
  <headerFooter alignWithMargins="0">
    <oddHeader>&amp;L&amp;"굴림,보통"&lt;Hi-그린&gt;&amp;R&amp;"굴림,보통"&lt;2006년도 상반기&gt;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5"/>
  <sheetViews>
    <sheetView zoomScale="70" zoomScaleNormal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7" sqref="B47"/>
    </sheetView>
  </sheetViews>
  <sheetFormatPr defaultColWidth="9.00390625" defaultRowHeight="14.25"/>
  <cols>
    <col min="1" max="1" width="16.625" style="78" customWidth="1"/>
    <col min="2" max="2" width="19.00390625" style="4" customWidth="1"/>
    <col min="3" max="3" width="12.625" style="79" customWidth="1"/>
    <col min="4" max="4" width="4.625" style="80" customWidth="1"/>
    <col min="5" max="12" width="13.625" style="96" customWidth="1"/>
    <col min="13" max="13" width="16.00390625" style="4" customWidth="1"/>
    <col min="14" max="16384" width="9.00390625" style="4" customWidth="1"/>
  </cols>
  <sheetData>
    <row r="1" spans="1:26" ht="30" customHeight="1" thickBot="1">
      <c r="A1" s="1" t="s">
        <v>0</v>
      </c>
      <c r="B1" s="1" t="s">
        <v>1</v>
      </c>
      <c r="C1" s="49" t="s">
        <v>2</v>
      </c>
      <c r="D1" s="1" t="s">
        <v>3</v>
      </c>
      <c r="E1" s="88" t="s">
        <v>4</v>
      </c>
      <c r="F1" s="89"/>
      <c r="G1" s="88" t="s">
        <v>5</v>
      </c>
      <c r="H1" s="89"/>
      <c r="I1" s="90" t="s">
        <v>6</v>
      </c>
      <c r="J1" s="91" t="s">
        <v>7</v>
      </c>
      <c r="K1" s="90" t="s">
        <v>8</v>
      </c>
      <c r="L1" s="91" t="s">
        <v>9</v>
      </c>
      <c r="M1" s="1" t="s">
        <v>10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 thickBot="1">
      <c r="A2" s="5"/>
      <c r="B2" s="6"/>
      <c r="C2" s="50"/>
      <c r="D2" s="6"/>
      <c r="E2" s="92" t="s">
        <v>11</v>
      </c>
      <c r="F2" s="92" t="s">
        <v>12</v>
      </c>
      <c r="G2" s="92" t="s">
        <v>11</v>
      </c>
      <c r="H2" s="92" t="s">
        <v>12</v>
      </c>
      <c r="I2" s="92" t="s">
        <v>11</v>
      </c>
      <c r="J2" s="92" t="s">
        <v>12</v>
      </c>
      <c r="K2" s="92" t="s">
        <v>11</v>
      </c>
      <c r="L2" s="92" t="s">
        <v>12</v>
      </c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17" t="s">
        <v>240</v>
      </c>
      <c r="B3" s="18"/>
      <c r="C3" s="18"/>
      <c r="D3" s="19"/>
      <c r="E3" s="85"/>
      <c r="F3" s="93"/>
      <c r="G3" s="93"/>
      <c r="H3" s="93"/>
      <c r="I3" s="93"/>
      <c r="J3" s="93"/>
      <c r="K3" s="93"/>
      <c r="L3" s="93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0" customHeight="1">
      <c r="A4" s="21" t="s">
        <v>100</v>
      </c>
      <c r="B4" s="46" t="s">
        <v>241</v>
      </c>
      <c r="C4" s="23">
        <v>55</v>
      </c>
      <c r="D4" s="22" t="s">
        <v>31</v>
      </c>
      <c r="E4" s="86">
        <f>등재사항!E6</f>
        <v>840</v>
      </c>
      <c r="F4" s="86">
        <f aca="true" t="shared" si="0" ref="F4:F14">INT(E4*C4)</f>
        <v>46200</v>
      </c>
      <c r="G4" s="85"/>
      <c r="H4" s="85">
        <f aca="true" t="shared" si="1" ref="H4:H14">INT(G4*C4)</f>
        <v>0</v>
      </c>
      <c r="I4" s="85"/>
      <c r="J4" s="85">
        <f aca="true" t="shared" si="2" ref="J4:J14">INT(I4*C4)</f>
        <v>0</v>
      </c>
      <c r="K4" s="86">
        <f aca="true" t="shared" si="3" ref="K4:K9">E4+G4+I4</f>
        <v>840</v>
      </c>
      <c r="L4" s="86">
        <f aca="true" t="shared" si="4" ref="L4:L16">+J4+H4+F4</f>
        <v>46200</v>
      </c>
      <c r="M4" s="6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" customHeight="1">
      <c r="A5" s="21" t="s">
        <v>101</v>
      </c>
      <c r="B5" s="46" t="s">
        <v>51</v>
      </c>
      <c r="C5" s="23">
        <v>10</v>
      </c>
      <c r="D5" s="22" t="s">
        <v>32</v>
      </c>
      <c r="E5" s="86">
        <f>등재사항!E9</f>
        <v>40</v>
      </c>
      <c r="F5" s="86">
        <f t="shared" si="0"/>
        <v>400</v>
      </c>
      <c r="G5" s="85"/>
      <c r="H5" s="85">
        <f t="shared" si="1"/>
        <v>0</v>
      </c>
      <c r="I5" s="85"/>
      <c r="J5" s="85">
        <f t="shared" si="2"/>
        <v>0</v>
      </c>
      <c r="K5" s="86">
        <f t="shared" si="3"/>
        <v>40</v>
      </c>
      <c r="L5" s="86">
        <f t="shared" si="4"/>
        <v>400</v>
      </c>
      <c r="M5" s="6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 customHeight="1">
      <c r="A6" s="21" t="s">
        <v>102</v>
      </c>
      <c r="B6" s="75" t="str">
        <f>B4</f>
        <v>나무숲복원용</v>
      </c>
      <c r="C6" s="23">
        <v>0.2</v>
      </c>
      <c r="D6" s="22" t="s">
        <v>33</v>
      </c>
      <c r="E6" s="86">
        <f>등재사항!E11</f>
        <v>170000</v>
      </c>
      <c r="F6" s="86">
        <f t="shared" si="0"/>
        <v>34000</v>
      </c>
      <c r="G6" s="85"/>
      <c r="H6" s="85">
        <f t="shared" si="1"/>
        <v>0</v>
      </c>
      <c r="I6" s="85"/>
      <c r="J6" s="85">
        <f t="shared" si="2"/>
        <v>0</v>
      </c>
      <c r="K6" s="86">
        <f t="shared" si="3"/>
        <v>170000</v>
      </c>
      <c r="L6" s="86">
        <f t="shared" si="4"/>
        <v>34000</v>
      </c>
      <c r="M6" s="6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21" t="s">
        <v>15</v>
      </c>
      <c r="B7" s="22"/>
      <c r="C7" s="70">
        <v>0.019</v>
      </c>
      <c r="D7" s="22" t="s">
        <v>16</v>
      </c>
      <c r="E7" s="85"/>
      <c r="F7" s="85">
        <f t="shared" si="0"/>
        <v>0</v>
      </c>
      <c r="G7" s="47">
        <f>단가산출근거!C17</f>
        <v>75504</v>
      </c>
      <c r="H7" s="86">
        <f t="shared" si="1"/>
        <v>1434</v>
      </c>
      <c r="I7" s="85"/>
      <c r="J7" s="85">
        <f t="shared" si="2"/>
        <v>0</v>
      </c>
      <c r="K7" s="86">
        <f t="shared" si="3"/>
        <v>75504</v>
      </c>
      <c r="L7" s="86">
        <f t="shared" si="4"/>
        <v>1434</v>
      </c>
      <c r="M7" s="4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>
      <c r="A8" s="21" t="s">
        <v>17</v>
      </c>
      <c r="B8" s="22"/>
      <c r="C8" s="70">
        <v>0.037</v>
      </c>
      <c r="D8" s="22" t="s">
        <v>16</v>
      </c>
      <c r="E8" s="85"/>
      <c r="F8" s="85">
        <f t="shared" si="0"/>
        <v>0</v>
      </c>
      <c r="G8" s="47">
        <f>단가산출근거!C19</f>
        <v>70264</v>
      </c>
      <c r="H8" s="86">
        <f t="shared" si="1"/>
        <v>2599</v>
      </c>
      <c r="I8" s="85"/>
      <c r="J8" s="85">
        <f t="shared" si="2"/>
        <v>0</v>
      </c>
      <c r="K8" s="86">
        <f t="shared" si="3"/>
        <v>70264</v>
      </c>
      <c r="L8" s="86">
        <f t="shared" si="4"/>
        <v>2599</v>
      </c>
      <c r="M8" s="2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21" t="s">
        <v>18</v>
      </c>
      <c r="B9" s="22"/>
      <c r="C9" s="70">
        <v>0.123</v>
      </c>
      <c r="D9" s="22" t="s">
        <v>16</v>
      </c>
      <c r="E9" s="85"/>
      <c r="F9" s="85">
        <f t="shared" si="0"/>
        <v>0</v>
      </c>
      <c r="G9" s="47">
        <f>단가산출근거!C20</f>
        <v>55252</v>
      </c>
      <c r="H9" s="86">
        <f t="shared" si="1"/>
        <v>6795</v>
      </c>
      <c r="I9" s="85"/>
      <c r="J9" s="85">
        <f t="shared" si="2"/>
        <v>0</v>
      </c>
      <c r="K9" s="86">
        <f t="shared" si="3"/>
        <v>55252</v>
      </c>
      <c r="L9" s="86">
        <f t="shared" si="4"/>
        <v>6795</v>
      </c>
      <c r="M9" s="2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>
      <c r="A10" s="21" t="s">
        <v>34</v>
      </c>
      <c r="B10" s="22" t="s">
        <v>52</v>
      </c>
      <c r="C10" s="70">
        <v>0.072</v>
      </c>
      <c r="D10" s="22" t="s">
        <v>30</v>
      </c>
      <c r="E10" s="86">
        <f>단가산출근거!E28</f>
        <v>8755</v>
      </c>
      <c r="F10" s="86">
        <f t="shared" si="0"/>
        <v>630</v>
      </c>
      <c r="G10" s="86">
        <f>단가산출근거!E29</f>
        <v>13172</v>
      </c>
      <c r="H10" s="86">
        <f t="shared" si="1"/>
        <v>948</v>
      </c>
      <c r="I10" s="86">
        <f>단가산출근거!E26</f>
        <v>67568</v>
      </c>
      <c r="J10" s="86">
        <f t="shared" si="2"/>
        <v>4864</v>
      </c>
      <c r="K10" s="86">
        <f>E10+G10+I10</f>
        <v>89495</v>
      </c>
      <c r="L10" s="86">
        <f t="shared" si="4"/>
        <v>6442</v>
      </c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21" t="s">
        <v>35</v>
      </c>
      <c r="B11" s="22" t="s">
        <v>36</v>
      </c>
      <c r="C11" s="70">
        <v>0.072</v>
      </c>
      <c r="D11" s="22" t="s">
        <v>30</v>
      </c>
      <c r="E11" s="86">
        <f>단가산출근거!E34</f>
        <v>8755</v>
      </c>
      <c r="F11" s="86">
        <f t="shared" si="0"/>
        <v>630</v>
      </c>
      <c r="G11" s="86">
        <f>단가산출근거!E35</f>
        <v>13809</v>
      </c>
      <c r="H11" s="86">
        <f t="shared" si="1"/>
        <v>994</v>
      </c>
      <c r="I11" s="86">
        <f>단가산출근거!E32</f>
        <v>11537</v>
      </c>
      <c r="J11" s="86">
        <f t="shared" si="2"/>
        <v>830</v>
      </c>
      <c r="K11" s="86">
        <f>E11+G11+I11</f>
        <v>34101</v>
      </c>
      <c r="L11" s="86">
        <f t="shared" si="4"/>
        <v>2454</v>
      </c>
      <c r="M11" s="2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>
      <c r="A12" s="21" t="s">
        <v>53</v>
      </c>
      <c r="B12" s="22" t="s">
        <v>37</v>
      </c>
      <c r="C12" s="70">
        <v>0.072</v>
      </c>
      <c r="D12" s="22" t="s">
        <v>30</v>
      </c>
      <c r="E12" s="86">
        <f>단가산출근거!E40</f>
        <v>17565</v>
      </c>
      <c r="F12" s="86">
        <f t="shared" si="0"/>
        <v>1264</v>
      </c>
      <c r="G12" s="86">
        <f>단가산출근거!E41</f>
        <v>13809</v>
      </c>
      <c r="H12" s="86">
        <f t="shared" si="1"/>
        <v>994</v>
      </c>
      <c r="I12" s="86">
        <f>단가산출근거!E38</f>
        <v>6008</v>
      </c>
      <c r="J12" s="86">
        <f t="shared" si="2"/>
        <v>432</v>
      </c>
      <c r="K12" s="86">
        <f>E12+G12+I12</f>
        <v>37382</v>
      </c>
      <c r="L12" s="86">
        <f t="shared" si="4"/>
        <v>2690</v>
      </c>
      <c r="M12" s="2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>
      <c r="A13" s="21" t="s">
        <v>38</v>
      </c>
      <c r="B13" s="22" t="s">
        <v>39</v>
      </c>
      <c r="C13" s="70">
        <v>0.362</v>
      </c>
      <c r="D13" s="22" t="s">
        <v>30</v>
      </c>
      <c r="E13" s="86">
        <f>단가산출근거!E47</f>
        <v>15465</v>
      </c>
      <c r="F13" s="86">
        <f t="shared" si="0"/>
        <v>5598</v>
      </c>
      <c r="G13" s="86">
        <f>단가산출근거!E48</f>
        <v>13809</v>
      </c>
      <c r="H13" s="86">
        <f t="shared" si="1"/>
        <v>4998</v>
      </c>
      <c r="I13" s="86">
        <f>단가산출근거!E45</f>
        <v>9690</v>
      </c>
      <c r="J13" s="86">
        <f t="shared" si="2"/>
        <v>3507</v>
      </c>
      <c r="K13" s="86">
        <f>E13+G13+I13</f>
        <v>38964</v>
      </c>
      <c r="L13" s="86">
        <f t="shared" si="4"/>
        <v>14103</v>
      </c>
      <c r="M13" s="2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>
      <c r="A14" s="21" t="s">
        <v>40</v>
      </c>
      <c r="B14" s="22" t="s">
        <v>41</v>
      </c>
      <c r="C14" s="70">
        <v>0.072</v>
      </c>
      <c r="D14" s="22" t="s">
        <v>30</v>
      </c>
      <c r="E14" s="85"/>
      <c r="F14" s="85">
        <f t="shared" si="0"/>
        <v>0</v>
      </c>
      <c r="G14" s="85"/>
      <c r="H14" s="85">
        <f t="shared" si="1"/>
        <v>0</v>
      </c>
      <c r="I14" s="86">
        <f>단가산출근거!E51</f>
        <v>77</v>
      </c>
      <c r="J14" s="86">
        <f t="shared" si="2"/>
        <v>5</v>
      </c>
      <c r="K14" s="86">
        <f>E14+G14+I14</f>
        <v>77</v>
      </c>
      <c r="L14" s="86">
        <f t="shared" si="4"/>
        <v>5</v>
      </c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25" t="s">
        <v>19</v>
      </c>
      <c r="B15" s="26" t="s">
        <v>20</v>
      </c>
      <c r="C15" s="71">
        <v>1</v>
      </c>
      <c r="D15" s="26" t="s">
        <v>21</v>
      </c>
      <c r="E15" s="84"/>
      <c r="F15" s="86">
        <f>INT(SUM(F4:F14)*0.03)</f>
        <v>2661</v>
      </c>
      <c r="G15" s="84"/>
      <c r="H15" s="84"/>
      <c r="I15" s="94"/>
      <c r="J15" s="94"/>
      <c r="K15" s="94"/>
      <c r="L15" s="86">
        <f t="shared" si="4"/>
        <v>2661</v>
      </c>
      <c r="M15" s="2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>
      <c r="A16" s="25" t="s">
        <v>42</v>
      </c>
      <c r="B16" s="26" t="s">
        <v>43</v>
      </c>
      <c r="C16" s="71">
        <v>1</v>
      </c>
      <c r="D16" s="26" t="s">
        <v>21</v>
      </c>
      <c r="E16" s="84"/>
      <c r="F16" s="84">
        <f>INT(H7+H8+H9+H10+H11+H12+H13+H14)*0.02</f>
        <v>375.24</v>
      </c>
      <c r="G16" s="84"/>
      <c r="H16" s="86"/>
      <c r="I16" s="94"/>
      <c r="J16" s="94"/>
      <c r="K16" s="94"/>
      <c r="L16" s="86">
        <f t="shared" si="4"/>
        <v>375.24</v>
      </c>
      <c r="M16" s="28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>
      <c r="A17" s="25" t="s">
        <v>54</v>
      </c>
      <c r="B17" s="26"/>
      <c r="C17" s="27"/>
      <c r="D17" s="26"/>
      <c r="E17" s="84"/>
      <c r="F17" s="94">
        <f>SUM(F4:F16)</f>
        <v>91758.24</v>
      </c>
      <c r="G17" s="84"/>
      <c r="H17" s="94">
        <f>SUM(H4:H16)</f>
        <v>18762</v>
      </c>
      <c r="I17" s="94"/>
      <c r="J17" s="94">
        <f>SUM(J4:J16)</f>
        <v>9638</v>
      </c>
      <c r="K17" s="94"/>
      <c r="L17" s="94">
        <f>SUM(L4:L16)</f>
        <v>120158.24</v>
      </c>
      <c r="M17" s="2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>
      <c r="A18" s="25"/>
      <c r="B18" s="26"/>
      <c r="C18" s="27"/>
      <c r="D18" s="26"/>
      <c r="E18" s="84"/>
      <c r="F18" s="94"/>
      <c r="G18" s="84"/>
      <c r="H18" s="94"/>
      <c r="I18" s="94"/>
      <c r="J18" s="94"/>
      <c r="K18" s="94"/>
      <c r="L18" s="94"/>
      <c r="M18" s="2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>
      <c r="A19" s="25"/>
      <c r="B19" s="26"/>
      <c r="C19" s="27"/>
      <c r="D19" s="26"/>
      <c r="E19" s="84"/>
      <c r="F19" s="94"/>
      <c r="G19" s="84"/>
      <c r="H19" s="94"/>
      <c r="I19" s="94"/>
      <c r="J19" s="94"/>
      <c r="K19" s="94"/>
      <c r="L19" s="94"/>
      <c r="M19" s="2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>
      <c r="A20" s="25"/>
      <c r="B20" s="26"/>
      <c r="C20" s="27"/>
      <c r="D20" s="26"/>
      <c r="E20" s="84"/>
      <c r="F20" s="84"/>
      <c r="G20" s="84"/>
      <c r="H20" s="84"/>
      <c r="I20" s="84"/>
      <c r="J20" s="84"/>
      <c r="K20" s="84"/>
      <c r="L20" s="84"/>
      <c r="M20" s="2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thickBot="1">
      <c r="A21" s="29"/>
      <c r="B21" s="30"/>
      <c r="C21" s="31"/>
      <c r="D21" s="30"/>
      <c r="E21" s="95"/>
      <c r="F21" s="95"/>
      <c r="G21" s="95"/>
      <c r="H21" s="95"/>
      <c r="I21" s="95"/>
      <c r="J21" s="95"/>
      <c r="K21" s="95"/>
      <c r="L21" s="95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13" ht="30" customHeight="1">
      <c r="A22" s="17" t="s">
        <v>242</v>
      </c>
      <c r="B22" s="18"/>
      <c r="C22" s="53"/>
      <c r="D22" s="19"/>
      <c r="E22" s="85"/>
      <c r="F22" s="93"/>
      <c r="G22" s="93"/>
      <c r="H22" s="93"/>
      <c r="I22" s="93"/>
      <c r="J22" s="93"/>
      <c r="K22" s="93"/>
      <c r="L22" s="93"/>
      <c r="M22" s="20"/>
    </row>
    <row r="23" spans="1:13" ht="30" customHeight="1">
      <c r="A23" s="21" t="s">
        <v>100</v>
      </c>
      <c r="B23" s="46" t="str">
        <f>B4</f>
        <v>나무숲복원용</v>
      </c>
      <c r="C23" s="48">
        <v>110</v>
      </c>
      <c r="D23" s="22" t="s">
        <v>31</v>
      </c>
      <c r="E23" s="86">
        <f>E4</f>
        <v>840</v>
      </c>
      <c r="F23" s="86">
        <f aca="true" t="shared" si="5" ref="F23:F33">INT(E23*C23)</f>
        <v>92400</v>
      </c>
      <c r="G23" s="85"/>
      <c r="H23" s="85">
        <f aca="true" t="shared" si="6" ref="H23:H33">INT(G23*C23)</f>
        <v>0</v>
      </c>
      <c r="I23" s="85"/>
      <c r="J23" s="85">
        <f aca="true" t="shared" si="7" ref="J23:J33">INT(I23*C23)</f>
        <v>0</v>
      </c>
      <c r="K23" s="86">
        <f aca="true" t="shared" si="8" ref="K23:K28">E23+G23+I23</f>
        <v>840</v>
      </c>
      <c r="L23" s="86">
        <f aca="true" t="shared" si="9" ref="L23:L33">+J23+H23+F23</f>
        <v>92400</v>
      </c>
      <c r="M23" s="62"/>
    </row>
    <row r="24" spans="1:13" ht="30" customHeight="1">
      <c r="A24" s="21" t="s">
        <v>101</v>
      </c>
      <c r="B24" s="46" t="s">
        <v>51</v>
      </c>
      <c r="C24" s="48">
        <v>20</v>
      </c>
      <c r="D24" s="22" t="s">
        <v>32</v>
      </c>
      <c r="E24" s="86">
        <f>E5</f>
        <v>40</v>
      </c>
      <c r="F24" s="86">
        <f t="shared" si="5"/>
        <v>800</v>
      </c>
      <c r="G24" s="85"/>
      <c r="H24" s="85">
        <f t="shared" si="6"/>
        <v>0</v>
      </c>
      <c r="I24" s="85"/>
      <c r="J24" s="85">
        <f t="shared" si="7"/>
        <v>0</v>
      </c>
      <c r="K24" s="86">
        <f t="shared" si="8"/>
        <v>40</v>
      </c>
      <c r="L24" s="86">
        <f t="shared" si="9"/>
        <v>800</v>
      </c>
      <c r="M24" s="62"/>
    </row>
    <row r="25" spans="1:13" ht="30" customHeight="1">
      <c r="A25" s="21" t="s">
        <v>102</v>
      </c>
      <c r="B25" s="75" t="str">
        <f>B23</f>
        <v>나무숲복원용</v>
      </c>
      <c r="C25" s="48">
        <v>0.2</v>
      </c>
      <c r="D25" s="22" t="s">
        <v>33</v>
      </c>
      <c r="E25" s="86">
        <f>E6</f>
        <v>170000</v>
      </c>
      <c r="F25" s="86">
        <f t="shared" si="5"/>
        <v>34000</v>
      </c>
      <c r="G25" s="85"/>
      <c r="H25" s="85">
        <f t="shared" si="6"/>
        <v>0</v>
      </c>
      <c r="I25" s="85"/>
      <c r="J25" s="85">
        <f t="shared" si="7"/>
        <v>0</v>
      </c>
      <c r="K25" s="86">
        <f t="shared" si="8"/>
        <v>170000</v>
      </c>
      <c r="L25" s="86">
        <f t="shared" si="9"/>
        <v>34000</v>
      </c>
      <c r="M25" s="63"/>
    </row>
    <row r="26" spans="1:13" ht="30" customHeight="1">
      <c r="A26" s="21" t="s">
        <v>15</v>
      </c>
      <c r="B26" s="22"/>
      <c r="C26" s="72">
        <v>0.025</v>
      </c>
      <c r="D26" s="22" t="s">
        <v>16</v>
      </c>
      <c r="E26" s="85"/>
      <c r="F26" s="85">
        <f t="shared" si="5"/>
        <v>0</v>
      </c>
      <c r="G26" s="86">
        <f aca="true" t="shared" si="10" ref="G26:G32">G7</f>
        <v>75504</v>
      </c>
      <c r="H26" s="86">
        <f t="shared" si="6"/>
        <v>1887</v>
      </c>
      <c r="I26" s="85"/>
      <c r="J26" s="85">
        <f t="shared" si="7"/>
        <v>0</v>
      </c>
      <c r="K26" s="86">
        <f t="shared" si="8"/>
        <v>75504</v>
      </c>
      <c r="L26" s="86">
        <f t="shared" si="9"/>
        <v>1887</v>
      </c>
      <c r="M26" s="44"/>
    </row>
    <row r="27" spans="1:13" ht="30" customHeight="1">
      <c r="A27" s="21" t="s">
        <v>17</v>
      </c>
      <c r="B27" s="22"/>
      <c r="C27" s="72">
        <v>0.049</v>
      </c>
      <c r="D27" s="22" t="s">
        <v>16</v>
      </c>
      <c r="E27" s="85"/>
      <c r="F27" s="85">
        <f t="shared" si="5"/>
        <v>0</v>
      </c>
      <c r="G27" s="86">
        <f t="shared" si="10"/>
        <v>70264</v>
      </c>
      <c r="H27" s="86">
        <f t="shared" si="6"/>
        <v>3442</v>
      </c>
      <c r="I27" s="85"/>
      <c r="J27" s="85">
        <f t="shared" si="7"/>
        <v>0</v>
      </c>
      <c r="K27" s="86">
        <f t="shared" si="8"/>
        <v>70264</v>
      </c>
      <c r="L27" s="86">
        <f t="shared" si="9"/>
        <v>3442</v>
      </c>
      <c r="M27" s="24"/>
    </row>
    <row r="28" spans="1:13" ht="30" customHeight="1">
      <c r="A28" s="21" t="s">
        <v>18</v>
      </c>
      <c r="B28" s="22"/>
      <c r="C28" s="72">
        <v>0.145</v>
      </c>
      <c r="D28" s="22" t="s">
        <v>16</v>
      </c>
      <c r="E28" s="85"/>
      <c r="F28" s="85">
        <f t="shared" si="5"/>
        <v>0</v>
      </c>
      <c r="G28" s="86">
        <f t="shared" si="10"/>
        <v>55252</v>
      </c>
      <c r="H28" s="86">
        <f t="shared" si="6"/>
        <v>8011</v>
      </c>
      <c r="I28" s="85"/>
      <c r="J28" s="85">
        <f t="shared" si="7"/>
        <v>0</v>
      </c>
      <c r="K28" s="86">
        <f t="shared" si="8"/>
        <v>55252</v>
      </c>
      <c r="L28" s="86">
        <f t="shared" si="9"/>
        <v>8011</v>
      </c>
      <c r="M28" s="24"/>
    </row>
    <row r="29" spans="1:13" ht="30" customHeight="1">
      <c r="A29" s="21" t="s">
        <v>34</v>
      </c>
      <c r="B29" s="22" t="s">
        <v>52</v>
      </c>
      <c r="C29" s="72">
        <v>0.147</v>
      </c>
      <c r="D29" s="22" t="s">
        <v>30</v>
      </c>
      <c r="E29" s="86">
        <f>E10</f>
        <v>8755</v>
      </c>
      <c r="F29" s="86">
        <f t="shared" si="5"/>
        <v>1286</v>
      </c>
      <c r="G29" s="86">
        <f t="shared" si="10"/>
        <v>13172</v>
      </c>
      <c r="H29" s="86">
        <f t="shared" si="6"/>
        <v>1936</v>
      </c>
      <c r="I29" s="86">
        <f>I10</f>
        <v>67568</v>
      </c>
      <c r="J29" s="86">
        <f t="shared" si="7"/>
        <v>9932</v>
      </c>
      <c r="K29" s="86">
        <f>E29+G29+I29</f>
        <v>89495</v>
      </c>
      <c r="L29" s="86">
        <f t="shared" si="9"/>
        <v>13154</v>
      </c>
      <c r="M29" s="24"/>
    </row>
    <row r="30" spans="1:13" ht="30" customHeight="1">
      <c r="A30" s="21" t="s">
        <v>35</v>
      </c>
      <c r="B30" s="22" t="s">
        <v>36</v>
      </c>
      <c r="C30" s="72">
        <v>0.147</v>
      </c>
      <c r="D30" s="22" t="s">
        <v>30</v>
      </c>
      <c r="E30" s="86">
        <f>E11</f>
        <v>8755</v>
      </c>
      <c r="F30" s="86">
        <f t="shared" si="5"/>
        <v>1286</v>
      </c>
      <c r="G30" s="86">
        <f t="shared" si="10"/>
        <v>13809</v>
      </c>
      <c r="H30" s="86">
        <f t="shared" si="6"/>
        <v>2029</v>
      </c>
      <c r="I30" s="86">
        <f>I11</f>
        <v>11537</v>
      </c>
      <c r="J30" s="86">
        <f t="shared" si="7"/>
        <v>1695</v>
      </c>
      <c r="K30" s="86">
        <f>E30+G30+I30</f>
        <v>34101</v>
      </c>
      <c r="L30" s="86">
        <f t="shared" si="9"/>
        <v>5010</v>
      </c>
      <c r="M30" s="24"/>
    </row>
    <row r="31" spans="1:13" ht="30" customHeight="1">
      <c r="A31" s="21" t="s">
        <v>45</v>
      </c>
      <c r="B31" s="22" t="s">
        <v>37</v>
      </c>
      <c r="C31" s="72">
        <v>0.147</v>
      </c>
      <c r="D31" s="22" t="s">
        <v>30</v>
      </c>
      <c r="E31" s="86">
        <f>E12</f>
        <v>17565</v>
      </c>
      <c r="F31" s="86">
        <f t="shared" si="5"/>
        <v>2582</v>
      </c>
      <c r="G31" s="86">
        <f t="shared" si="10"/>
        <v>13809</v>
      </c>
      <c r="H31" s="86">
        <f t="shared" si="6"/>
        <v>2029</v>
      </c>
      <c r="I31" s="86">
        <f>I12</f>
        <v>6008</v>
      </c>
      <c r="J31" s="86">
        <f t="shared" si="7"/>
        <v>883</v>
      </c>
      <c r="K31" s="86">
        <f>E31+G31+I31</f>
        <v>37382</v>
      </c>
      <c r="L31" s="86">
        <f t="shared" si="9"/>
        <v>5494</v>
      </c>
      <c r="M31" s="24"/>
    </row>
    <row r="32" spans="1:13" ht="30" customHeight="1">
      <c r="A32" s="21" t="s">
        <v>38</v>
      </c>
      <c r="B32" s="22" t="s">
        <v>39</v>
      </c>
      <c r="C32" s="72">
        <v>0.432</v>
      </c>
      <c r="D32" s="22" t="s">
        <v>30</v>
      </c>
      <c r="E32" s="86">
        <f>E13</f>
        <v>15465</v>
      </c>
      <c r="F32" s="86">
        <f t="shared" si="5"/>
        <v>6680</v>
      </c>
      <c r="G32" s="86">
        <f t="shared" si="10"/>
        <v>13809</v>
      </c>
      <c r="H32" s="86">
        <f t="shared" si="6"/>
        <v>5965</v>
      </c>
      <c r="I32" s="86">
        <f>I13</f>
        <v>9690</v>
      </c>
      <c r="J32" s="86">
        <f t="shared" si="7"/>
        <v>4186</v>
      </c>
      <c r="K32" s="86">
        <f>E32+G32+I32</f>
        <v>38964</v>
      </c>
      <c r="L32" s="86">
        <f t="shared" si="9"/>
        <v>16831</v>
      </c>
      <c r="M32" s="24"/>
    </row>
    <row r="33" spans="1:13" ht="30" customHeight="1">
      <c r="A33" s="21" t="s">
        <v>40</v>
      </c>
      <c r="B33" s="22" t="s">
        <v>41</v>
      </c>
      <c r="C33" s="72">
        <v>0.147</v>
      </c>
      <c r="D33" s="22" t="s">
        <v>30</v>
      </c>
      <c r="E33" s="85"/>
      <c r="F33" s="85">
        <f t="shared" si="5"/>
        <v>0</v>
      </c>
      <c r="G33" s="85"/>
      <c r="H33" s="85">
        <f t="shared" si="6"/>
        <v>0</v>
      </c>
      <c r="I33" s="86">
        <f>I14</f>
        <v>77</v>
      </c>
      <c r="J33" s="86">
        <f t="shared" si="7"/>
        <v>11</v>
      </c>
      <c r="K33" s="86">
        <f>E33+G33+I33</f>
        <v>77</v>
      </c>
      <c r="L33" s="86">
        <f t="shared" si="9"/>
        <v>11</v>
      </c>
      <c r="M33" s="24"/>
    </row>
    <row r="34" spans="1:13" ht="30" customHeight="1">
      <c r="A34" s="25" t="s">
        <v>19</v>
      </c>
      <c r="B34" s="26" t="s">
        <v>20</v>
      </c>
      <c r="C34" s="60">
        <v>1</v>
      </c>
      <c r="D34" s="26" t="s">
        <v>21</v>
      </c>
      <c r="E34" s="84"/>
      <c r="F34" s="86">
        <f>INT(SUM(F23:F33)*0.03)</f>
        <v>4171</v>
      </c>
      <c r="G34" s="84"/>
      <c r="H34" s="84"/>
      <c r="I34" s="94"/>
      <c r="J34" s="94"/>
      <c r="K34" s="94"/>
      <c r="L34" s="94">
        <f>$F$34</f>
        <v>4171</v>
      </c>
      <c r="M34" s="28"/>
    </row>
    <row r="35" spans="1:13" ht="30" customHeight="1">
      <c r="A35" s="25" t="s">
        <v>42</v>
      </c>
      <c r="B35" s="26" t="s">
        <v>43</v>
      </c>
      <c r="C35" s="60">
        <v>1</v>
      </c>
      <c r="D35" s="26" t="s">
        <v>21</v>
      </c>
      <c r="E35" s="84"/>
      <c r="F35" s="86">
        <f>INT(H26+H27+H28+H29+H30+H31+H32+H33)*0.02</f>
        <v>505.98</v>
      </c>
      <c r="G35" s="84"/>
      <c r="H35" s="86"/>
      <c r="I35" s="94"/>
      <c r="J35" s="94"/>
      <c r="K35" s="94"/>
      <c r="L35" s="94">
        <f>SUM(F35:K35)</f>
        <v>505.98</v>
      </c>
      <c r="M35" s="28"/>
    </row>
    <row r="36" spans="1:13" ht="30" customHeight="1">
      <c r="A36" s="25" t="s">
        <v>54</v>
      </c>
      <c r="B36" s="26"/>
      <c r="C36" s="54"/>
      <c r="D36" s="26"/>
      <c r="E36" s="84"/>
      <c r="F36" s="94">
        <f>SUM(F23:F35)</f>
        <v>143710.98</v>
      </c>
      <c r="G36" s="84"/>
      <c r="H36" s="94">
        <f>SUM(H23:H35)</f>
        <v>25299</v>
      </c>
      <c r="I36" s="94"/>
      <c r="J36" s="94">
        <f>SUM(J23:J35)</f>
        <v>16707</v>
      </c>
      <c r="K36" s="94"/>
      <c r="L36" s="94">
        <f>SUM(L23:L35)</f>
        <v>185716.98</v>
      </c>
      <c r="M36" s="28"/>
    </row>
    <row r="37" spans="1:13" ht="30" customHeight="1">
      <c r="A37" s="25"/>
      <c r="B37" s="26"/>
      <c r="C37" s="54"/>
      <c r="D37" s="26"/>
      <c r="E37" s="84"/>
      <c r="F37" s="94"/>
      <c r="G37" s="84"/>
      <c r="H37" s="94"/>
      <c r="I37" s="94"/>
      <c r="J37" s="94"/>
      <c r="K37" s="94"/>
      <c r="L37" s="94"/>
      <c r="M37" s="28"/>
    </row>
    <row r="38" spans="1:13" ht="30" customHeight="1">
      <c r="A38" s="25"/>
      <c r="B38" s="26"/>
      <c r="C38" s="54"/>
      <c r="D38" s="26"/>
      <c r="E38" s="84"/>
      <c r="F38" s="94"/>
      <c r="G38" s="84"/>
      <c r="H38" s="94"/>
      <c r="I38" s="94"/>
      <c r="J38" s="94"/>
      <c r="K38" s="94"/>
      <c r="L38" s="94"/>
      <c r="M38" s="28"/>
    </row>
    <row r="39" spans="1:13" ht="30" customHeight="1">
      <c r="A39" s="25"/>
      <c r="B39" s="26"/>
      <c r="C39" s="54"/>
      <c r="D39" s="26"/>
      <c r="E39" s="84"/>
      <c r="F39" s="94"/>
      <c r="G39" s="94"/>
      <c r="H39" s="94"/>
      <c r="I39" s="94"/>
      <c r="J39" s="94"/>
      <c r="K39" s="94"/>
      <c r="L39" s="94"/>
      <c r="M39" s="28"/>
    </row>
    <row r="40" spans="1:13" ht="30" customHeight="1" thickBot="1">
      <c r="A40" s="29"/>
      <c r="B40" s="30"/>
      <c r="C40" s="52"/>
      <c r="D40" s="30"/>
      <c r="E40" s="95"/>
      <c r="F40" s="95"/>
      <c r="G40" s="95"/>
      <c r="H40" s="95"/>
      <c r="I40" s="95"/>
      <c r="J40" s="95"/>
      <c r="K40" s="95"/>
      <c r="L40" s="95"/>
      <c r="M40" s="32"/>
    </row>
    <row r="41" spans="1:13" ht="30" customHeight="1">
      <c r="A41" s="17" t="s">
        <v>243</v>
      </c>
      <c r="B41" s="18"/>
      <c r="C41" s="53"/>
      <c r="D41" s="19"/>
      <c r="E41" s="85"/>
      <c r="F41" s="93"/>
      <c r="G41" s="93"/>
      <c r="H41" s="93"/>
      <c r="I41" s="93"/>
      <c r="J41" s="93"/>
      <c r="K41" s="93"/>
      <c r="L41" s="93"/>
      <c r="M41" s="20"/>
    </row>
    <row r="42" spans="1:13" ht="30" customHeight="1">
      <c r="A42" s="21" t="s">
        <v>100</v>
      </c>
      <c r="B42" s="46" t="str">
        <f>B23</f>
        <v>나무숲복원용</v>
      </c>
      <c r="C42" s="48">
        <v>220</v>
      </c>
      <c r="D42" s="22" t="s">
        <v>31</v>
      </c>
      <c r="E42" s="86">
        <f>E23</f>
        <v>840</v>
      </c>
      <c r="F42" s="86">
        <f aca="true" t="shared" si="11" ref="F42:F52">INT(E42*C42)</f>
        <v>184800</v>
      </c>
      <c r="G42" s="85"/>
      <c r="H42" s="85">
        <f aca="true" t="shared" si="12" ref="H42:H52">INT(G42*C42)</f>
        <v>0</v>
      </c>
      <c r="I42" s="85"/>
      <c r="J42" s="85">
        <f aca="true" t="shared" si="13" ref="J42:J52">INT(I42*C42)</f>
        <v>0</v>
      </c>
      <c r="K42" s="86">
        <f aca="true" t="shared" si="14" ref="K42:K47">E42+G42+I42</f>
        <v>840</v>
      </c>
      <c r="L42" s="86">
        <f aca="true" t="shared" si="15" ref="L42:L55">+J42+H42+F42</f>
        <v>184800</v>
      </c>
      <c r="M42" s="62"/>
    </row>
    <row r="43" spans="1:13" ht="30" customHeight="1">
      <c r="A43" s="21" t="s">
        <v>101</v>
      </c>
      <c r="B43" s="46" t="s">
        <v>51</v>
      </c>
      <c r="C43" s="48">
        <v>40</v>
      </c>
      <c r="D43" s="22" t="s">
        <v>32</v>
      </c>
      <c r="E43" s="86">
        <f>E24</f>
        <v>40</v>
      </c>
      <c r="F43" s="86">
        <f t="shared" si="11"/>
        <v>1600</v>
      </c>
      <c r="G43" s="85"/>
      <c r="H43" s="85">
        <f t="shared" si="12"/>
        <v>0</v>
      </c>
      <c r="I43" s="85"/>
      <c r="J43" s="85">
        <f t="shared" si="13"/>
        <v>0</v>
      </c>
      <c r="K43" s="86">
        <f t="shared" si="14"/>
        <v>40</v>
      </c>
      <c r="L43" s="86">
        <f t="shared" si="15"/>
        <v>1600</v>
      </c>
      <c r="M43" s="62"/>
    </row>
    <row r="44" spans="1:13" ht="30" customHeight="1">
      <c r="A44" s="21" t="s">
        <v>102</v>
      </c>
      <c r="B44" s="75" t="str">
        <f>B42</f>
        <v>나무숲복원용</v>
      </c>
      <c r="C44" s="48">
        <v>0.2</v>
      </c>
      <c r="D44" s="22" t="s">
        <v>33</v>
      </c>
      <c r="E44" s="86">
        <f>E25</f>
        <v>170000</v>
      </c>
      <c r="F44" s="86">
        <f t="shared" si="11"/>
        <v>34000</v>
      </c>
      <c r="G44" s="85"/>
      <c r="H44" s="85">
        <f t="shared" si="12"/>
        <v>0</v>
      </c>
      <c r="I44" s="85"/>
      <c r="J44" s="85">
        <f t="shared" si="13"/>
        <v>0</v>
      </c>
      <c r="K44" s="86">
        <f t="shared" si="14"/>
        <v>170000</v>
      </c>
      <c r="L44" s="86">
        <f t="shared" si="15"/>
        <v>34000</v>
      </c>
      <c r="M44" s="63"/>
    </row>
    <row r="45" spans="1:13" ht="30" customHeight="1">
      <c r="A45" s="21" t="s">
        <v>15</v>
      </c>
      <c r="B45" s="22"/>
      <c r="C45" s="72">
        <v>0.034</v>
      </c>
      <c r="D45" s="22" t="s">
        <v>16</v>
      </c>
      <c r="E45" s="85"/>
      <c r="F45" s="85">
        <f t="shared" si="11"/>
        <v>0</v>
      </c>
      <c r="G45" s="86">
        <f aca="true" t="shared" si="16" ref="G45:G51">G26</f>
        <v>75504</v>
      </c>
      <c r="H45" s="86">
        <f t="shared" si="12"/>
        <v>2567</v>
      </c>
      <c r="I45" s="85"/>
      <c r="J45" s="85">
        <f t="shared" si="13"/>
        <v>0</v>
      </c>
      <c r="K45" s="86">
        <f t="shared" si="14"/>
        <v>75504</v>
      </c>
      <c r="L45" s="86">
        <f t="shared" si="15"/>
        <v>2567</v>
      </c>
      <c r="M45" s="44"/>
    </row>
    <row r="46" spans="1:13" ht="30" customHeight="1">
      <c r="A46" s="21" t="s">
        <v>17</v>
      </c>
      <c r="B46" s="22"/>
      <c r="C46" s="72">
        <v>0.067</v>
      </c>
      <c r="D46" s="22" t="s">
        <v>16</v>
      </c>
      <c r="E46" s="85"/>
      <c r="F46" s="85">
        <f t="shared" si="11"/>
        <v>0</v>
      </c>
      <c r="G46" s="86">
        <f t="shared" si="16"/>
        <v>70264</v>
      </c>
      <c r="H46" s="86">
        <f t="shared" si="12"/>
        <v>4707</v>
      </c>
      <c r="I46" s="85"/>
      <c r="J46" s="85">
        <f t="shared" si="13"/>
        <v>0</v>
      </c>
      <c r="K46" s="86">
        <f t="shared" si="14"/>
        <v>70264</v>
      </c>
      <c r="L46" s="86">
        <f t="shared" si="15"/>
        <v>4707</v>
      </c>
      <c r="M46" s="24"/>
    </row>
    <row r="47" spans="1:13" ht="30" customHeight="1">
      <c r="A47" s="21" t="s">
        <v>18</v>
      </c>
      <c r="B47" s="22"/>
      <c r="C47" s="72">
        <v>0.178</v>
      </c>
      <c r="D47" s="22" t="s">
        <v>16</v>
      </c>
      <c r="E47" s="85"/>
      <c r="F47" s="85">
        <f t="shared" si="11"/>
        <v>0</v>
      </c>
      <c r="G47" s="86">
        <f t="shared" si="16"/>
        <v>55252</v>
      </c>
      <c r="H47" s="86">
        <f t="shared" si="12"/>
        <v>9834</v>
      </c>
      <c r="I47" s="85"/>
      <c r="J47" s="85">
        <f t="shared" si="13"/>
        <v>0</v>
      </c>
      <c r="K47" s="86">
        <f t="shared" si="14"/>
        <v>55252</v>
      </c>
      <c r="L47" s="86">
        <f t="shared" si="15"/>
        <v>9834</v>
      </c>
      <c r="M47" s="24"/>
    </row>
    <row r="48" spans="1:13" ht="30" customHeight="1">
      <c r="A48" s="21" t="s">
        <v>34</v>
      </c>
      <c r="B48" s="22" t="s">
        <v>52</v>
      </c>
      <c r="C48" s="72">
        <v>0.203</v>
      </c>
      <c r="D48" s="22" t="s">
        <v>30</v>
      </c>
      <c r="E48" s="86">
        <f>E29</f>
        <v>8755</v>
      </c>
      <c r="F48" s="86">
        <f t="shared" si="11"/>
        <v>1777</v>
      </c>
      <c r="G48" s="86">
        <f t="shared" si="16"/>
        <v>13172</v>
      </c>
      <c r="H48" s="86">
        <f t="shared" si="12"/>
        <v>2673</v>
      </c>
      <c r="I48" s="86">
        <f>I29</f>
        <v>67568</v>
      </c>
      <c r="J48" s="86">
        <f t="shared" si="13"/>
        <v>13716</v>
      </c>
      <c r="K48" s="86">
        <f>E48+G48+I48</f>
        <v>89495</v>
      </c>
      <c r="L48" s="86">
        <f t="shared" si="15"/>
        <v>18166</v>
      </c>
      <c r="M48" s="24"/>
    </row>
    <row r="49" spans="1:13" ht="30" customHeight="1">
      <c r="A49" s="21" t="s">
        <v>35</v>
      </c>
      <c r="B49" s="22" t="s">
        <v>36</v>
      </c>
      <c r="C49" s="72">
        <v>0.203</v>
      </c>
      <c r="D49" s="22" t="s">
        <v>30</v>
      </c>
      <c r="E49" s="86">
        <f>E30</f>
        <v>8755</v>
      </c>
      <c r="F49" s="86">
        <f t="shared" si="11"/>
        <v>1777</v>
      </c>
      <c r="G49" s="86">
        <f t="shared" si="16"/>
        <v>13809</v>
      </c>
      <c r="H49" s="86">
        <f t="shared" si="12"/>
        <v>2803</v>
      </c>
      <c r="I49" s="86">
        <f>I30</f>
        <v>11537</v>
      </c>
      <c r="J49" s="86">
        <f t="shared" si="13"/>
        <v>2342</v>
      </c>
      <c r="K49" s="86">
        <f>E49+G49+I49</f>
        <v>34101</v>
      </c>
      <c r="L49" s="86">
        <f t="shared" si="15"/>
        <v>6922</v>
      </c>
      <c r="M49" s="24"/>
    </row>
    <row r="50" spans="1:13" ht="30" customHeight="1">
      <c r="A50" s="21" t="s">
        <v>45</v>
      </c>
      <c r="B50" s="22" t="s">
        <v>37</v>
      </c>
      <c r="C50" s="72">
        <v>0.203</v>
      </c>
      <c r="D50" s="22" t="s">
        <v>30</v>
      </c>
      <c r="E50" s="86">
        <f>E31</f>
        <v>17565</v>
      </c>
      <c r="F50" s="86">
        <f t="shared" si="11"/>
        <v>3565</v>
      </c>
      <c r="G50" s="86">
        <f t="shared" si="16"/>
        <v>13809</v>
      </c>
      <c r="H50" s="86">
        <f t="shared" si="12"/>
        <v>2803</v>
      </c>
      <c r="I50" s="86">
        <f>I31</f>
        <v>6008</v>
      </c>
      <c r="J50" s="86">
        <f t="shared" si="13"/>
        <v>1219</v>
      </c>
      <c r="K50" s="86">
        <f>E50+G50+I50</f>
        <v>37382</v>
      </c>
      <c r="L50" s="86">
        <f t="shared" si="15"/>
        <v>7587</v>
      </c>
      <c r="M50" s="24"/>
    </row>
    <row r="51" spans="1:13" ht="30" customHeight="1">
      <c r="A51" s="21" t="s">
        <v>38</v>
      </c>
      <c r="B51" s="22" t="s">
        <v>39</v>
      </c>
      <c r="C51" s="72">
        <v>0.485</v>
      </c>
      <c r="D51" s="22" t="s">
        <v>30</v>
      </c>
      <c r="E51" s="86">
        <f>E32</f>
        <v>15465</v>
      </c>
      <c r="F51" s="86">
        <f t="shared" si="11"/>
        <v>7500</v>
      </c>
      <c r="G51" s="86">
        <f t="shared" si="16"/>
        <v>13809</v>
      </c>
      <c r="H51" s="86">
        <f t="shared" si="12"/>
        <v>6697</v>
      </c>
      <c r="I51" s="86">
        <f>I32</f>
        <v>9690</v>
      </c>
      <c r="J51" s="86">
        <f t="shared" si="13"/>
        <v>4699</v>
      </c>
      <c r="K51" s="86">
        <f>E51+G51+I51</f>
        <v>38964</v>
      </c>
      <c r="L51" s="86">
        <f t="shared" si="15"/>
        <v>18896</v>
      </c>
      <c r="M51" s="24"/>
    </row>
    <row r="52" spans="1:13" ht="30" customHeight="1">
      <c r="A52" s="21" t="s">
        <v>40</v>
      </c>
      <c r="B52" s="22" t="s">
        <v>41</v>
      </c>
      <c r="C52" s="72">
        <v>0.203</v>
      </c>
      <c r="D52" s="22" t="s">
        <v>30</v>
      </c>
      <c r="E52" s="85"/>
      <c r="F52" s="85">
        <f t="shared" si="11"/>
        <v>0</v>
      </c>
      <c r="G52" s="85"/>
      <c r="H52" s="85">
        <f t="shared" si="12"/>
        <v>0</v>
      </c>
      <c r="I52" s="86">
        <f>I33</f>
        <v>77</v>
      </c>
      <c r="J52" s="86">
        <f t="shared" si="13"/>
        <v>15</v>
      </c>
      <c r="K52" s="86">
        <f>E52+G52+I52</f>
        <v>77</v>
      </c>
      <c r="L52" s="86">
        <f t="shared" si="15"/>
        <v>15</v>
      </c>
      <c r="M52" s="24"/>
    </row>
    <row r="53" spans="1:13" ht="30" customHeight="1">
      <c r="A53" s="25" t="s">
        <v>19</v>
      </c>
      <c r="B53" s="26" t="s">
        <v>20</v>
      </c>
      <c r="C53" s="54">
        <v>1</v>
      </c>
      <c r="D53" s="26" t="s">
        <v>21</v>
      </c>
      <c r="E53" s="84"/>
      <c r="F53" s="86">
        <f>INT(SUM(F42:F52)*0.03)</f>
        <v>7050</v>
      </c>
      <c r="G53" s="84"/>
      <c r="H53" s="84"/>
      <c r="I53" s="94"/>
      <c r="J53" s="94"/>
      <c r="K53" s="94"/>
      <c r="L53" s="86">
        <f t="shared" si="15"/>
        <v>7050</v>
      </c>
      <c r="M53" s="28"/>
    </row>
    <row r="54" spans="1:13" ht="30" customHeight="1">
      <c r="A54" s="25" t="s">
        <v>42</v>
      </c>
      <c r="B54" s="26" t="s">
        <v>43</v>
      </c>
      <c r="C54" s="54">
        <v>1</v>
      </c>
      <c r="D54" s="26" t="s">
        <v>21</v>
      </c>
      <c r="E54" s="84"/>
      <c r="F54" s="84">
        <v>609</v>
      </c>
      <c r="G54" s="84"/>
      <c r="H54" s="86"/>
      <c r="I54" s="94"/>
      <c r="J54" s="94"/>
      <c r="K54" s="94"/>
      <c r="L54" s="86">
        <f t="shared" si="15"/>
        <v>609</v>
      </c>
      <c r="M54" s="28"/>
    </row>
    <row r="55" spans="1:13" ht="30" customHeight="1">
      <c r="A55" s="25" t="s">
        <v>54</v>
      </c>
      <c r="B55" s="26"/>
      <c r="C55" s="54"/>
      <c r="D55" s="26"/>
      <c r="E55" s="84"/>
      <c r="F55" s="94">
        <f>SUM(F42:F54)</f>
        <v>242678</v>
      </c>
      <c r="G55" s="126">
        <f>F55/L55*100</f>
        <v>81.77777478239479</v>
      </c>
      <c r="H55" s="94">
        <f>SUM(H42:H54)</f>
        <v>32084</v>
      </c>
      <c r="I55" s="125">
        <f>H55/L55*100</f>
        <v>10.811685138819152</v>
      </c>
      <c r="J55" s="94">
        <f>SUM(J42:J54)</f>
        <v>21991</v>
      </c>
      <c r="K55" s="125">
        <f>J55/L55*100</f>
        <v>7.410540078786061</v>
      </c>
      <c r="L55" s="86">
        <f t="shared" si="15"/>
        <v>296753</v>
      </c>
      <c r="M55" s="28"/>
    </row>
    <row r="56" spans="1:13" ht="30" customHeight="1">
      <c r="A56" s="25"/>
      <c r="B56" s="26"/>
      <c r="C56" s="54"/>
      <c r="D56" s="26"/>
      <c r="E56" s="84"/>
      <c r="F56" s="94"/>
      <c r="G56" s="126"/>
      <c r="H56" s="94"/>
      <c r="I56" s="125"/>
      <c r="J56" s="94"/>
      <c r="K56" s="125"/>
      <c r="L56" s="94"/>
      <c r="M56" s="28"/>
    </row>
    <row r="57" spans="1:13" ht="30" customHeight="1">
      <c r="A57" s="25"/>
      <c r="B57" s="26"/>
      <c r="C57" s="54"/>
      <c r="D57" s="26"/>
      <c r="E57" s="84"/>
      <c r="F57" s="94"/>
      <c r="G57" s="126"/>
      <c r="H57" s="94"/>
      <c r="I57" s="125"/>
      <c r="J57" s="94"/>
      <c r="K57" s="125"/>
      <c r="L57" s="94"/>
      <c r="M57" s="28"/>
    </row>
    <row r="58" spans="1:13" ht="30" customHeight="1">
      <c r="A58" s="25"/>
      <c r="B58" s="26"/>
      <c r="C58" s="54"/>
      <c r="D58" s="26"/>
      <c r="E58" s="84"/>
      <c r="F58" s="94"/>
      <c r="G58" s="126"/>
      <c r="H58" s="94"/>
      <c r="I58" s="125"/>
      <c r="J58" s="94"/>
      <c r="K58" s="125"/>
      <c r="L58" s="84"/>
      <c r="M58" s="28"/>
    </row>
    <row r="59" spans="1:13" ht="30" customHeight="1" thickBot="1">
      <c r="A59" s="29"/>
      <c r="B59" s="30"/>
      <c r="C59" s="52"/>
      <c r="D59" s="30"/>
      <c r="E59" s="95"/>
      <c r="F59" s="95"/>
      <c r="G59" s="95"/>
      <c r="H59" s="95"/>
      <c r="I59" s="95"/>
      <c r="J59" s="95"/>
      <c r="K59" s="95"/>
      <c r="L59" s="95"/>
      <c r="M59" s="32"/>
    </row>
    <row r="60" spans="1:13" ht="30" customHeight="1">
      <c r="A60" s="17" t="s">
        <v>244</v>
      </c>
      <c r="B60" s="18"/>
      <c r="C60" s="53"/>
      <c r="D60" s="19"/>
      <c r="E60" s="85"/>
      <c r="F60" s="93"/>
      <c r="G60" s="93"/>
      <c r="H60" s="93"/>
      <c r="I60" s="93"/>
      <c r="J60" s="93"/>
      <c r="K60" s="93"/>
      <c r="L60" s="93"/>
      <c r="M60" s="20"/>
    </row>
    <row r="61" spans="1:13" ht="30" customHeight="1">
      <c r="A61" s="21" t="s">
        <v>100</v>
      </c>
      <c r="B61" s="46" t="str">
        <f>B42</f>
        <v>나무숲복원용</v>
      </c>
      <c r="C61" s="48">
        <v>330</v>
      </c>
      <c r="D61" s="22" t="s">
        <v>31</v>
      </c>
      <c r="E61" s="86">
        <f>E42</f>
        <v>840</v>
      </c>
      <c r="F61" s="86">
        <f aca="true" t="shared" si="17" ref="F61:F71">INT(E61*C61)</f>
        <v>277200</v>
      </c>
      <c r="G61" s="85"/>
      <c r="H61" s="85">
        <f aca="true" t="shared" si="18" ref="H61:H71">INT(G61*C61)</f>
        <v>0</v>
      </c>
      <c r="I61" s="85"/>
      <c r="J61" s="85">
        <f aca="true" t="shared" si="19" ref="J61:J71">INT(I61*C61)</f>
        <v>0</v>
      </c>
      <c r="K61" s="86">
        <f aca="true" t="shared" si="20" ref="K61:K66">E61+G61+I61</f>
        <v>840</v>
      </c>
      <c r="L61" s="86">
        <f aca="true" t="shared" si="21" ref="L61:L74">+J61+H61+F61</f>
        <v>277200</v>
      </c>
      <c r="M61" s="62"/>
    </row>
    <row r="62" spans="1:13" ht="30" customHeight="1">
      <c r="A62" s="21" t="s">
        <v>101</v>
      </c>
      <c r="B62" s="46" t="s">
        <v>51</v>
      </c>
      <c r="C62" s="48">
        <v>60</v>
      </c>
      <c r="D62" s="22" t="s">
        <v>32</v>
      </c>
      <c r="E62" s="86">
        <f>E43</f>
        <v>40</v>
      </c>
      <c r="F62" s="86">
        <f t="shared" si="17"/>
        <v>2400</v>
      </c>
      <c r="G62" s="85"/>
      <c r="H62" s="85">
        <f t="shared" si="18"/>
        <v>0</v>
      </c>
      <c r="I62" s="85"/>
      <c r="J62" s="85">
        <f t="shared" si="19"/>
        <v>0</v>
      </c>
      <c r="K62" s="86">
        <f t="shared" si="20"/>
        <v>40</v>
      </c>
      <c r="L62" s="86">
        <f t="shared" si="21"/>
        <v>2400</v>
      </c>
      <c r="M62" s="62"/>
    </row>
    <row r="63" spans="1:13" ht="30" customHeight="1">
      <c r="A63" s="21" t="s">
        <v>102</v>
      </c>
      <c r="B63" s="75" t="str">
        <f>B61</f>
        <v>나무숲복원용</v>
      </c>
      <c r="C63" s="48">
        <v>0.2</v>
      </c>
      <c r="D63" s="22" t="s">
        <v>33</v>
      </c>
      <c r="E63" s="86">
        <f>E44</f>
        <v>170000</v>
      </c>
      <c r="F63" s="86">
        <f t="shared" si="17"/>
        <v>34000</v>
      </c>
      <c r="G63" s="85"/>
      <c r="H63" s="85">
        <f t="shared" si="18"/>
        <v>0</v>
      </c>
      <c r="I63" s="85"/>
      <c r="J63" s="85">
        <f t="shared" si="19"/>
        <v>0</v>
      </c>
      <c r="K63" s="86">
        <f t="shared" si="20"/>
        <v>170000</v>
      </c>
      <c r="L63" s="86">
        <f t="shared" si="21"/>
        <v>34000</v>
      </c>
      <c r="M63" s="63"/>
    </row>
    <row r="64" spans="1:13" ht="30" customHeight="1">
      <c r="A64" s="21" t="s">
        <v>15</v>
      </c>
      <c r="B64" s="22"/>
      <c r="C64" s="72">
        <v>0.046</v>
      </c>
      <c r="D64" s="22" t="s">
        <v>16</v>
      </c>
      <c r="E64" s="85"/>
      <c r="F64" s="85">
        <f t="shared" si="17"/>
        <v>0</v>
      </c>
      <c r="G64" s="86">
        <f aca="true" t="shared" si="22" ref="G64:G70">G45</f>
        <v>75504</v>
      </c>
      <c r="H64" s="86">
        <f t="shared" si="18"/>
        <v>3473</v>
      </c>
      <c r="I64" s="85"/>
      <c r="J64" s="85">
        <f t="shared" si="19"/>
        <v>0</v>
      </c>
      <c r="K64" s="86">
        <f t="shared" si="20"/>
        <v>75504</v>
      </c>
      <c r="L64" s="86">
        <f t="shared" si="21"/>
        <v>3473</v>
      </c>
      <c r="M64" s="44"/>
    </row>
    <row r="65" spans="1:13" ht="30" customHeight="1">
      <c r="A65" s="21" t="s">
        <v>17</v>
      </c>
      <c r="B65" s="22"/>
      <c r="C65" s="72">
        <v>0.091</v>
      </c>
      <c r="D65" s="22" t="s">
        <v>16</v>
      </c>
      <c r="E65" s="85"/>
      <c r="F65" s="85">
        <f t="shared" si="17"/>
        <v>0</v>
      </c>
      <c r="G65" s="86">
        <f t="shared" si="22"/>
        <v>70264</v>
      </c>
      <c r="H65" s="86">
        <f t="shared" si="18"/>
        <v>6394</v>
      </c>
      <c r="I65" s="85"/>
      <c r="J65" s="85">
        <f t="shared" si="19"/>
        <v>0</v>
      </c>
      <c r="K65" s="86">
        <f t="shared" si="20"/>
        <v>70264</v>
      </c>
      <c r="L65" s="86">
        <f t="shared" si="21"/>
        <v>6394</v>
      </c>
      <c r="M65" s="24"/>
    </row>
    <row r="66" spans="1:13" ht="30" customHeight="1">
      <c r="A66" s="21" t="s">
        <v>18</v>
      </c>
      <c r="B66" s="22"/>
      <c r="C66" s="72">
        <v>0.223</v>
      </c>
      <c r="D66" s="22" t="s">
        <v>16</v>
      </c>
      <c r="E66" s="85"/>
      <c r="F66" s="85">
        <f t="shared" si="17"/>
        <v>0</v>
      </c>
      <c r="G66" s="86">
        <f t="shared" si="22"/>
        <v>55252</v>
      </c>
      <c r="H66" s="86">
        <f t="shared" si="18"/>
        <v>12321</v>
      </c>
      <c r="I66" s="85"/>
      <c r="J66" s="85">
        <f t="shared" si="19"/>
        <v>0</v>
      </c>
      <c r="K66" s="86">
        <f t="shared" si="20"/>
        <v>55252</v>
      </c>
      <c r="L66" s="86">
        <f t="shared" si="21"/>
        <v>12321</v>
      </c>
      <c r="M66" s="24"/>
    </row>
    <row r="67" spans="1:13" ht="30" customHeight="1">
      <c r="A67" s="21" t="s">
        <v>34</v>
      </c>
      <c r="B67" s="22" t="s">
        <v>52</v>
      </c>
      <c r="C67" s="72">
        <v>0.277</v>
      </c>
      <c r="D67" s="22" t="s">
        <v>30</v>
      </c>
      <c r="E67" s="86">
        <f>E48</f>
        <v>8755</v>
      </c>
      <c r="F67" s="86">
        <f t="shared" si="17"/>
        <v>2425</v>
      </c>
      <c r="G67" s="86">
        <f t="shared" si="22"/>
        <v>13172</v>
      </c>
      <c r="H67" s="86">
        <f t="shared" si="18"/>
        <v>3648</v>
      </c>
      <c r="I67" s="86">
        <f>I48</f>
        <v>67568</v>
      </c>
      <c r="J67" s="86">
        <f t="shared" si="19"/>
        <v>18716</v>
      </c>
      <c r="K67" s="86">
        <f>E67+G67+I67</f>
        <v>89495</v>
      </c>
      <c r="L67" s="86">
        <f t="shared" si="21"/>
        <v>24789</v>
      </c>
      <c r="M67" s="24"/>
    </row>
    <row r="68" spans="1:13" ht="30" customHeight="1">
      <c r="A68" s="21" t="s">
        <v>35</v>
      </c>
      <c r="B68" s="22" t="s">
        <v>36</v>
      </c>
      <c r="C68" s="72">
        <v>0.277</v>
      </c>
      <c r="D68" s="22" t="s">
        <v>30</v>
      </c>
      <c r="E68" s="86">
        <f>E49</f>
        <v>8755</v>
      </c>
      <c r="F68" s="86">
        <f t="shared" si="17"/>
        <v>2425</v>
      </c>
      <c r="G68" s="86">
        <f t="shared" si="22"/>
        <v>13809</v>
      </c>
      <c r="H68" s="86">
        <f t="shared" si="18"/>
        <v>3825</v>
      </c>
      <c r="I68" s="86">
        <f>I49</f>
        <v>11537</v>
      </c>
      <c r="J68" s="86">
        <f t="shared" si="19"/>
        <v>3195</v>
      </c>
      <c r="K68" s="86">
        <f>E68+G68+I68</f>
        <v>34101</v>
      </c>
      <c r="L68" s="86">
        <f t="shared" si="21"/>
        <v>9445</v>
      </c>
      <c r="M68" s="24"/>
    </row>
    <row r="69" spans="1:13" ht="30" customHeight="1">
      <c r="A69" s="21" t="s">
        <v>45</v>
      </c>
      <c r="B69" s="22" t="s">
        <v>37</v>
      </c>
      <c r="C69" s="72">
        <v>0.277</v>
      </c>
      <c r="D69" s="22" t="s">
        <v>30</v>
      </c>
      <c r="E69" s="86">
        <f>E50</f>
        <v>17565</v>
      </c>
      <c r="F69" s="86">
        <f t="shared" si="17"/>
        <v>4865</v>
      </c>
      <c r="G69" s="86">
        <f t="shared" si="22"/>
        <v>13809</v>
      </c>
      <c r="H69" s="86">
        <f t="shared" si="18"/>
        <v>3825</v>
      </c>
      <c r="I69" s="86">
        <f>I50</f>
        <v>6008</v>
      </c>
      <c r="J69" s="86">
        <f t="shared" si="19"/>
        <v>1664</v>
      </c>
      <c r="K69" s="86">
        <f>E69+G69+I69</f>
        <v>37382</v>
      </c>
      <c r="L69" s="86">
        <f t="shared" si="21"/>
        <v>10354</v>
      </c>
      <c r="M69" s="24"/>
    </row>
    <row r="70" spans="1:13" ht="30" customHeight="1">
      <c r="A70" s="21" t="s">
        <v>38</v>
      </c>
      <c r="B70" s="22" t="s">
        <v>39</v>
      </c>
      <c r="C70" s="72">
        <v>0.554</v>
      </c>
      <c r="D70" s="22" t="s">
        <v>30</v>
      </c>
      <c r="E70" s="86">
        <f>E51</f>
        <v>15465</v>
      </c>
      <c r="F70" s="86">
        <f t="shared" si="17"/>
        <v>8567</v>
      </c>
      <c r="G70" s="86">
        <f t="shared" si="22"/>
        <v>13809</v>
      </c>
      <c r="H70" s="86">
        <f t="shared" si="18"/>
        <v>7650</v>
      </c>
      <c r="I70" s="86">
        <f>I51</f>
        <v>9690</v>
      </c>
      <c r="J70" s="86">
        <f t="shared" si="19"/>
        <v>5368</v>
      </c>
      <c r="K70" s="86">
        <f>E70+G70+I70</f>
        <v>38964</v>
      </c>
      <c r="L70" s="86">
        <f t="shared" si="21"/>
        <v>21585</v>
      </c>
      <c r="M70" s="24"/>
    </row>
    <row r="71" spans="1:13" ht="30" customHeight="1">
      <c r="A71" s="21" t="s">
        <v>40</v>
      </c>
      <c r="B71" s="22" t="s">
        <v>41</v>
      </c>
      <c r="C71" s="72">
        <v>0.277</v>
      </c>
      <c r="D71" s="22" t="s">
        <v>30</v>
      </c>
      <c r="E71" s="85"/>
      <c r="F71" s="85">
        <f t="shared" si="17"/>
        <v>0</v>
      </c>
      <c r="G71" s="85"/>
      <c r="H71" s="85">
        <f t="shared" si="18"/>
        <v>0</v>
      </c>
      <c r="I71" s="86">
        <f>I52</f>
        <v>77</v>
      </c>
      <c r="J71" s="86">
        <f t="shared" si="19"/>
        <v>21</v>
      </c>
      <c r="K71" s="86">
        <f>E71+G71+I71</f>
        <v>77</v>
      </c>
      <c r="L71" s="86">
        <f t="shared" si="21"/>
        <v>21</v>
      </c>
      <c r="M71" s="87"/>
    </row>
    <row r="72" spans="1:13" ht="30" customHeight="1">
      <c r="A72" s="25" t="s">
        <v>19</v>
      </c>
      <c r="B72" s="26" t="s">
        <v>20</v>
      </c>
      <c r="C72" s="54">
        <v>1</v>
      </c>
      <c r="D72" s="26" t="s">
        <v>21</v>
      </c>
      <c r="E72" s="84"/>
      <c r="F72" s="86">
        <f>INT(SUM(F61:F71)*0.03)</f>
        <v>9956</v>
      </c>
      <c r="G72" s="84"/>
      <c r="H72" s="84"/>
      <c r="I72" s="94"/>
      <c r="J72" s="94"/>
      <c r="K72" s="94"/>
      <c r="L72" s="86">
        <f t="shared" si="21"/>
        <v>9956</v>
      </c>
      <c r="M72" s="28"/>
    </row>
    <row r="73" spans="1:13" ht="30" customHeight="1">
      <c r="A73" s="25" t="s">
        <v>42</v>
      </c>
      <c r="B73" s="26" t="s">
        <v>43</v>
      </c>
      <c r="C73" s="54">
        <v>1</v>
      </c>
      <c r="D73" s="26" t="s">
        <v>21</v>
      </c>
      <c r="E73" s="84"/>
      <c r="F73" s="86">
        <v>781</v>
      </c>
      <c r="G73" s="84"/>
      <c r="H73" s="86"/>
      <c r="I73" s="94"/>
      <c r="J73" s="94"/>
      <c r="K73" s="94"/>
      <c r="L73" s="86">
        <f t="shared" si="21"/>
        <v>781</v>
      </c>
      <c r="M73" s="28"/>
    </row>
    <row r="74" spans="1:13" ht="30" customHeight="1">
      <c r="A74" s="25" t="s">
        <v>54</v>
      </c>
      <c r="B74" s="26"/>
      <c r="C74" s="54"/>
      <c r="D74" s="26"/>
      <c r="E74" s="84"/>
      <c r="F74" s="94">
        <f>SUM(F61:F73)</f>
        <v>342619</v>
      </c>
      <c r="G74" s="84"/>
      <c r="H74" s="94">
        <f>SUM(H61:H73)</f>
        <v>41136</v>
      </c>
      <c r="I74" s="94"/>
      <c r="J74" s="94">
        <f>SUM(J61:J73)</f>
        <v>28964</v>
      </c>
      <c r="K74" s="94"/>
      <c r="L74" s="86">
        <f t="shared" si="21"/>
        <v>412719</v>
      </c>
      <c r="M74" s="28"/>
    </row>
    <row r="75" spans="1:13" ht="30" customHeight="1">
      <c r="A75" s="25"/>
      <c r="B75" s="26"/>
      <c r="C75" s="54"/>
      <c r="D75" s="26"/>
      <c r="E75" s="84"/>
      <c r="F75" s="94"/>
      <c r="G75" s="84"/>
      <c r="H75" s="94"/>
      <c r="I75" s="94"/>
      <c r="J75" s="94"/>
      <c r="K75" s="94"/>
      <c r="L75" s="94"/>
      <c r="M75" s="28"/>
    </row>
    <row r="76" spans="1:13" ht="30" customHeight="1">
      <c r="A76" s="25"/>
      <c r="B76" s="26"/>
      <c r="C76" s="54"/>
      <c r="D76" s="26"/>
      <c r="E76" s="84"/>
      <c r="F76" s="94"/>
      <c r="G76" s="84"/>
      <c r="H76" s="94"/>
      <c r="I76" s="94"/>
      <c r="J76" s="94"/>
      <c r="K76" s="94"/>
      <c r="L76" s="94"/>
      <c r="M76" s="28"/>
    </row>
    <row r="77" spans="1:13" ht="30" customHeight="1">
      <c r="A77" s="25"/>
      <c r="B77" s="26"/>
      <c r="C77" s="54"/>
      <c r="D77" s="26"/>
      <c r="E77" s="84"/>
      <c r="F77" s="94"/>
      <c r="G77" s="94"/>
      <c r="H77" s="94"/>
      <c r="I77" s="94"/>
      <c r="J77" s="94"/>
      <c r="K77" s="94"/>
      <c r="L77" s="94"/>
      <c r="M77" s="28"/>
    </row>
    <row r="78" spans="1:13" ht="30" customHeight="1" thickBot="1">
      <c r="A78" s="29"/>
      <c r="B78" s="30"/>
      <c r="C78" s="52"/>
      <c r="D78" s="30"/>
      <c r="E78" s="95"/>
      <c r="F78" s="95"/>
      <c r="G78" s="95"/>
      <c r="H78" s="95"/>
      <c r="I78" s="95"/>
      <c r="J78" s="95"/>
      <c r="K78" s="95"/>
      <c r="L78" s="95"/>
      <c r="M78" s="32"/>
    </row>
    <row r="79" spans="1:13" ht="30" customHeight="1">
      <c r="A79" s="17" t="s">
        <v>245</v>
      </c>
      <c r="B79" s="18"/>
      <c r="C79" s="53"/>
      <c r="D79" s="19"/>
      <c r="E79" s="85"/>
      <c r="F79" s="93"/>
      <c r="G79" s="93"/>
      <c r="H79" s="93"/>
      <c r="I79" s="93"/>
      <c r="J79" s="93"/>
      <c r="K79" s="93"/>
      <c r="L79" s="93"/>
      <c r="M79" s="20"/>
    </row>
    <row r="80" spans="1:13" ht="30" customHeight="1">
      <c r="A80" s="21" t="s">
        <v>100</v>
      </c>
      <c r="B80" s="46" t="str">
        <f>B61</f>
        <v>나무숲복원용</v>
      </c>
      <c r="C80" s="48">
        <v>440</v>
      </c>
      <c r="D80" s="22" t="s">
        <v>31</v>
      </c>
      <c r="E80" s="86">
        <f>E61</f>
        <v>840</v>
      </c>
      <c r="F80" s="86">
        <f aca="true" t="shared" si="23" ref="F80:F90">INT(E80*C80)</f>
        <v>369600</v>
      </c>
      <c r="G80" s="85"/>
      <c r="H80" s="85">
        <f aca="true" t="shared" si="24" ref="H80:H90">INT(G80*C80)</f>
        <v>0</v>
      </c>
      <c r="I80" s="85"/>
      <c r="J80" s="85">
        <f aca="true" t="shared" si="25" ref="J80:J90">INT(I80*C80)</f>
        <v>0</v>
      </c>
      <c r="K80" s="86">
        <f aca="true" t="shared" si="26" ref="K80:K85">E80+G80+I80</f>
        <v>840</v>
      </c>
      <c r="L80" s="86">
        <f aca="true" t="shared" si="27" ref="L80:L93">+J80+H80+F80</f>
        <v>369600</v>
      </c>
      <c r="M80" s="62"/>
    </row>
    <row r="81" spans="1:13" ht="30" customHeight="1">
      <c r="A81" s="21" t="s">
        <v>101</v>
      </c>
      <c r="B81" s="46" t="s">
        <v>51</v>
      </c>
      <c r="C81" s="48">
        <v>80</v>
      </c>
      <c r="D81" s="22" t="s">
        <v>32</v>
      </c>
      <c r="E81" s="86">
        <f>E62</f>
        <v>40</v>
      </c>
      <c r="F81" s="86">
        <f t="shared" si="23"/>
        <v>3200</v>
      </c>
      <c r="G81" s="85"/>
      <c r="H81" s="85">
        <f t="shared" si="24"/>
        <v>0</v>
      </c>
      <c r="I81" s="85"/>
      <c r="J81" s="85">
        <f t="shared" si="25"/>
        <v>0</v>
      </c>
      <c r="K81" s="86">
        <f t="shared" si="26"/>
        <v>40</v>
      </c>
      <c r="L81" s="86">
        <f t="shared" si="27"/>
        <v>3200</v>
      </c>
      <c r="M81" s="62"/>
    </row>
    <row r="82" spans="1:13" ht="30" customHeight="1">
      <c r="A82" s="21" t="s">
        <v>102</v>
      </c>
      <c r="B82" s="75" t="str">
        <f>B80</f>
        <v>나무숲복원용</v>
      </c>
      <c r="C82" s="48">
        <v>0.2</v>
      </c>
      <c r="D82" s="22" t="s">
        <v>33</v>
      </c>
      <c r="E82" s="86">
        <f>E63</f>
        <v>170000</v>
      </c>
      <c r="F82" s="86">
        <f t="shared" si="23"/>
        <v>34000</v>
      </c>
      <c r="G82" s="85"/>
      <c r="H82" s="85">
        <f t="shared" si="24"/>
        <v>0</v>
      </c>
      <c r="I82" s="85"/>
      <c r="J82" s="85">
        <f t="shared" si="25"/>
        <v>0</v>
      </c>
      <c r="K82" s="86">
        <f t="shared" si="26"/>
        <v>170000</v>
      </c>
      <c r="L82" s="86">
        <f t="shared" si="27"/>
        <v>34000</v>
      </c>
      <c r="M82" s="63"/>
    </row>
    <row r="83" spans="1:13" ht="30" customHeight="1">
      <c r="A83" s="21" t="s">
        <v>15</v>
      </c>
      <c r="B83" s="22"/>
      <c r="C83" s="72">
        <v>0.061</v>
      </c>
      <c r="D83" s="22" t="s">
        <v>16</v>
      </c>
      <c r="E83" s="85"/>
      <c r="F83" s="85">
        <f t="shared" si="23"/>
        <v>0</v>
      </c>
      <c r="G83" s="86">
        <f aca="true" t="shared" si="28" ref="G83:G89">G64</f>
        <v>75504</v>
      </c>
      <c r="H83" s="86">
        <f t="shared" si="24"/>
        <v>4605</v>
      </c>
      <c r="I83" s="85"/>
      <c r="J83" s="85">
        <f t="shared" si="25"/>
        <v>0</v>
      </c>
      <c r="K83" s="86">
        <f t="shared" si="26"/>
        <v>75504</v>
      </c>
      <c r="L83" s="86">
        <f t="shared" si="27"/>
        <v>4605</v>
      </c>
      <c r="M83" s="44"/>
    </row>
    <row r="84" spans="1:13" ht="30" customHeight="1">
      <c r="A84" s="21" t="s">
        <v>17</v>
      </c>
      <c r="B84" s="22"/>
      <c r="C84" s="72">
        <v>0.121</v>
      </c>
      <c r="D84" s="22" t="s">
        <v>16</v>
      </c>
      <c r="E84" s="85"/>
      <c r="F84" s="85">
        <f t="shared" si="23"/>
        <v>0</v>
      </c>
      <c r="G84" s="86">
        <f t="shared" si="28"/>
        <v>70264</v>
      </c>
      <c r="H84" s="86">
        <f t="shared" si="24"/>
        <v>8501</v>
      </c>
      <c r="I84" s="85"/>
      <c r="J84" s="85">
        <f t="shared" si="25"/>
        <v>0</v>
      </c>
      <c r="K84" s="86">
        <f t="shared" si="26"/>
        <v>70264</v>
      </c>
      <c r="L84" s="86">
        <f t="shared" si="27"/>
        <v>8501</v>
      </c>
      <c r="M84" s="24"/>
    </row>
    <row r="85" spans="1:13" ht="30" customHeight="1">
      <c r="A85" s="21" t="s">
        <v>18</v>
      </c>
      <c r="B85" s="22"/>
      <c r="C85" s="72">
        <v>0.279</v>
      </c>
      <c r="D85" s="22" t="s">
        <v>16</v>
      </c>
      <c r="E85" s="85"/>
      <c r="F85" s="85">
        <f t="shared" si="23"/>
        <v>0</v>
      </c>
      <c r="G85" s="86">
        <f t="shared" si="28"/>
        <v>55252</v>
      </c>
      <c r="H85" s="86">
        <f t="shared" si="24"/>
        <v>15415</v>
      </c>
      <c r="I85" s="85"/>
      <c r="J85" s="85">
        <f t="shared" si="25"/>
        <v>0</v>
      </c>
      <c r="K85" s="86">
        <f t="shared" si="26"/>
        <v>55252</v>
      </c>
      <c r="L85" s="86">
        <f t="shared" si="27"/>
        <v>15415</v>
      </c>
      <c r="M85" s="24"/>
    </row>
    <row r="86" spans="1:13" ht="30" customHeight="1">
      <c r="A86" s="21" t="s">
        <v>34</v>
      </c>
      <c r="B86" s="22" t="s">
        <v>52</v>
      </c>
      <c r="C86" s="72">
        <v>0.369</v>
      </c>
      <c r="D86" s="22" t="s">
        <v>30</v>
      </c>
      <c r="E86" s="86">
        <f>E67</f>
        <v>8755</v>
      </c>
      <c r="F86" s="86">
        <f t="shared" si="23"/>
        <v>3230</v>
      </c>
      <c r="G86" s="86">
        <f t="shared" si="28"/>
        <v>13172</v>
      </c>
      <c r="H86" s="86">
        <f t="shared" si="24"/>
        <v>4860</v>
      </c>
      <c r="I86" s="86">
        <f>I67</f>
        <v>67568</v>
      </c>
      <c r="J86" s="86">
        <f t="shared" si="25"/>
        <v>24932</v>
      </c>
      <c r="K86" s="86">
        <f>E86+G86+I86</f>
        <v>89495</v>
      </c>
      <c r="L86" s="86">
        <f t="shared" si="27"/>
        <v>33022</v>
      </c>
      <c r="M86" s="24"/>
    </row>
    <row r="87" spans="1:13" ht="30" customHeight="1">
      <c r="A87" s="21" t="s">
        <v>35</v>
      </c>
      <c r="B87" s="22" t="s">
        <v>36</v>
      </c>
      <c r="C87" s="72">
        <v>0.369</v>
      </c>
      <c r="D87" s="22" t="s">
        <v>55</v>
      </c>
      <c r="E87" s="86">
        <f>E68</f>
        <v>8755</v>
      </c>
      <c r="F87" s="86">
        <f t="shared" si="23"/>
        <v>3230</v>
      </c>
      <c r="G87" s="86">
        <f t="shared" si="28"/>
        <v>13809</v>
      </c>
      <c r="H87" s="86">
        <f t="shared" si="24"/>
        <v>5095</v>
      </c>
      <c r="I87" s="86">
        <f>I68</f>
        <v>11537</v>
      </c>
      <c r="J87" s="86">
        <f t="shared" si="25"/>
        <v>4257</v>
      </c>
      <c r="K87" s="86">
        <f>E87+G87+I87</f>
        <v>34101</v>
      </c>
      <c r="L87" s="86">
        <f t="shared" si="27"/>
        <v>12582</v>
      </c>
      <c r="M87" s="24"/>
    </row>
    <row r="88" spans="1:13" ht="30" customHeight="1">
      <c r="A88" s="21" t="s">
        <v>45</v>
      </c>
      <c r="B88" s="22" t="s">
        <v>37</v>
      </c>
      <c r="C88" s="72">
        <v>0.369</v>
      </c>
      <c r="D88" s="22" t="s">
        <v>30</v>
      </c>
      <c r="E88" s="86">
        <f>E69</f>
        <v>17565</v>
      </c>
      <c r="F88" s="86">
        <f t="shared" si="23"/>
        <v>6481</v>
      </c>
      <c r="G88" s="86">
        <f t="shared" si="28"/>
        <v>13809</v>
      </c>
      <c r="H88" s="86">
        <f t="shared" si="24"/>
        <v>5095</v>
      </c>
      <c r="I88" s="86">
        <f>I69</f>
        <v>6008</v>
      </c>
      <c r="J88" s="86">
        <f t="shared" si="25"/>
        <v>2216</v>
      </c>
      <c r="K88" s="86">
        <f>E88+G88+I88</f>
        <v>37382</v>
      </c>
      <c r="L88" s="86">
        <f t="shared" si="27"/>
        <v>13792</v>
      </c>
      <c r="M88" s="24"/>
    </row>
    <row r="89" spans="1:13" ht="30" customHeight="1">
      <c r="A89" s="21" t="s">
        <v>38</v>
      </c>
      <c r="B89" s="22" t="s">
        <v>39</v>
      </c>
      <c r="C89" s="72">
        <v>0.641</v>
      </c>
      <c r="D89" s="22" t="s">
        <v>30</v>
      </c>
      <c r="E89" s="86">
        <f>E70</f>
        <v>15465</v>
      </c>
      <c r="F89" s="86">
        <f t="shared" si="23"/>
        <v>9913</v>
      </c>
      <c r="G89" s="86">
        <f t="shared" si="28"/>
        <v>13809</v>
      </c>
      <c r="H89" s="86">
        <f t="shared" si="24"/>
        <v>8851</v>
      </c>
      <c r="I89" s="86">
        <f>I70</f>
        <v>9690</v>
      </c>
      <c r="J89" s="86">
        <f t="shared" si="25"/>
        <v>6211</v>
      </c>
      <c r="K89" s="86">
        <f>E89+G89+I89</f>
        <v>38964</v>
      </c>
      <c r="L89" s="86">
        <f t="shared" si="27"/>
        <v>24975</v>
      </c>
      <c r="M89" s="24"/>
    </row>
    <row r="90" spans="1:13" ht="30" customHeight="1">
      <c r="A90" s="21" t="s">
        <v>40</v>
      </c>
      <c r="B90" s="22" t="s">
        <v>41</v>
      </c>
      <c r="C90" s="72">
        <v>0.369</v>
      </c>
      <c r="D90" s="22" t="s">
        <v>30</v>
      </c>
      <c r="E90" s="85"/>
      <c r="F90" s="85">
        <f t="shared" si="23"/>
        <v>0</v>
      </c>
      <c r="G90" s="85"/>
      <c r="H90" s="85">
        <f t="shared" si="24"/>
        <v>0</v>
      </c>
      <c r="I90" s="86">
        <f>I71</f>
        <v>77</v>
      </c>
      <c r="J90" s="86">
        <f t="shared" si="25"/>
        <v>28</v>
      </c>
      <c r="K90" s="86">
        <f>E90+G90+I90</f>
        <v>77</v>
      </c>
      <c r="L90" s="86">
        <f t="shared" si="27"/>
        <v>28</v>
      </c>
      <c r="M90" s="24"/>
    </row>
    <row r="91" spans="1:13" ht="30" customHeight="1">
      <c r="A91" s="25" t="s">
        <v>19</v>
      </c>
      <c r="B91" s="26" t="s">
        <v>20</v>
      </c>
      <c r="C91" s="54">
        <v>1</v>
      </c>
      <c r="D91" s="26" t="s">
        <v>21</v>
      </c>
      <c r="E91" s="84"/>
      <c r="F91" s="86">
        <f>INT(SUM(F80:F90)*0.03)</f>
        <v>12889</v>
      </c>
      <c r="G91" s="84"/>
      <c r="H91" s="84"/>
      <c r="I91" s="94"/>
      <c r="J91" s="94"/>
      <c r="K91" s="94"/>
      <c r="L91" s="86">
        <f t="shared" si="27"/>
        <v>12889</v>
      </c>
      <c r="M91" s="28"/>
    </row>
    <row r="92" spans="1:13" ht="30" customHeight="1">
      <c r="A92" s="25" t="s">
        <v>42</v>
      </c>
      <c r="B92" s="26" t="s">
        <v>43</v>
      </c>
      <c r="C92" s="54">
        <v>1</v>
      </c>
      <c r="D92" s="26" t="s">
        <v>21</v>
      </c>
      <c r="E92" s="84"/>
      <c r="F92" s="84">
        <v>996</v>
      </c>
      <c r="G92" s="84"/>
      <c r="H92" s="86"/>
      <c r="I92" s="94"/>
      <c r="J92" s="94"/>
      <c r="K92" s="94"/>
      <c r="L92" s="86">
        <f t="shared" si="27"/>
        <v>996</v>
      </c>
      <c r="M92" s="28"/>
    </row>
    <row r="93" spans="1:13" ht="30" customHeight="1">
      <c r="A93" s="25" t="s">
        <v>54</v>
      </c>
      <c r="B93" s="26"/>
      <c r="C93" s="54"/>
      <c r="D93" s="26"/>
      <c r="E93" s="84"/>
      <c r="F93" s="94">
        <f>SUM(F80:F92)</f>
        <v>443539</v>
      </c>
      <c r="G93" s="84"/>
      <c r="H93" s="94">
        <f>SUM(H80:H92)</f>
        <v>52422</v>
      </c>
      <c r="I93" s="94"/>
      <c r="J93" s="94">
        <f>SUM(J80:J92)</f>
        <v>37644</v>
      </c>
      <c r="K93" s="94"/>
      <c r="L93" s="86">
        <f t="shared" si="27"/>
        <v>533605</v>
      </c>
      <c r="M93" s="28"/>
    </row>
    <row r="94" spans="1:13" ht="30" customHeight="1">
      <c r="A94" s="25"/>
      <c r="B94" s="26"/>
      <c r="C94" s="54"/>
      <c r="D94" s="26"/>
      <c r="E94" s="84"/>
      <c r="F94" s="94"/>
      <c r="G94" s="84"/>
      <c r="H94" s="94"/>
      <c r="I94" s="94"/>
      <c r="J94" s="94"/>
      <c r="K94" s="94"/>
      <c r="L94" s="94"/>
      <c r="M94" s="28"/>
    </row>
    <row r="95" spans="1:13" ht="30" customHeight="1">
      <c r="A95" s="25"/>
      <c r="B95" s="26"/>
      <c r="C95" s="54"/>
      <c r="D95" s="26"/>
      <c r="E95" s="84"/>
      <c r="F95" s="94"/>
      <c r="G95" s="84"/>
      <c r="H95" s="94"/>
      <c r="I95" s="94"/>
      <c r="J95" s="94"/>
      <c r="K95" s="94"/>
      <c r="L95" s="94"/>
      <c r="M95" s="28"/>
    </row>
    <row r="96" spans="1:13" ht="30" customHeight="1">
      <c r="A96" s="25"/>
      <c r="B96" s="26"/>
      <c r="C96" s="54"/>
      <c r="D96" s="26"/>
      <c r="E96" s="84"/>
      <c r="F96" s="84"/>
      <c r="G96" s="84"/>
      <c r="H96" s="84"/>
      <c r="I96" s="84"/>
      <c r="J96" s="84"/>
      <c r="K96" s="84"/>
      <c r="L96" s="84"/>
      <c r="M96" s="28"/>
    </row>
    <row r="97" spans="1:13" ht="30" customHeight="1" thickBot="1">
      <c r="A97" s="29"/>
      <c r="B97" s="30"/>
      <c r="C97" s="52"/>
      <c r="D97" s="30"/>
      <c r="E97" s="95"/>
      <c r="F97" s="95"/>
      <c r="G97" s="95"/>
      <c r="H97" s="95"/>
      <c r="I97" s="95"/>
      <c r="J97" s="95"/>
      <c r="K97" s="95"/>
      <c r="L97" s="95"/>
      <c r="M97" s="32"/>
    </row>
    <row r="98" spans="1:13" ht="30" customHeight="1">
      <c r="A98" s="17" t="s">
        <v>246</v>
      </c>
      <c r="B98" s="18"/>
      <c r="C98" s="53"/>
      <c r="D98" s="19"/>
      <c r="E98" s="85"/>
      <c r="F98" s="93"/>
      <c r="G98" s="93"/>
      <c r="H98" s="93"/>
      <c r="I98" s="93"/>
      <c r="J98" s="93"/>
      <c r="K98" s="93"/>
      <c r="L98" s="93"/>
      <c r="M98" s="20"/>
    </row>
    <row r="99" spans="1:13" ht="30" customHeight="1">
      <c r="A99" s="21" t="s">
        <v>100</v>
      </c>
      <c r="B99" s="46" t="str">
        <f>B80</f>
        <v>나무숲복원용</v>
      </c>
      <c r="C99" s="48">
        <v>550</v>
      </c>
      <c r="D99" s="22" t="s">
        <v>31</v>
      </c>
      <c r="E99" s="86">
        <f>E80</f>
        <v>840</v>
      </c>
      <c r="F99" s="86">
        <f aca="true" t="shared" si="29" ref="F99:F109">INT(E99*C99)</f>
        <v>462000</v>
      </c>
      <c r="G99" s="85"/>
      <c r="H99" s="85">
        <f aca="true" t="shared" si="30" ref="H99:H109">INT(G99*C99)</f>
        <v>0</v>
      </c>
      <c r="I99" s="85"/>
      <c r="J99" s="85">
        <f aca="true" t="shared" si="31" ref="J99:J109">INT(I99*C99)</f>
        <v>0</v>
      </c>
      <c r="K99" s="86">
        <f aca="true" t="shared" si="32" ref="K99:K104">E99+G99+I99</f>
        <v>840</v>
      </c>
      <c r="L99" s="86">
        <f aca="true" t="shared" si="33" ref="L99:L112">+J99+H99+F99</f>
        <v>462000</v>
      </c>
      <c r="M99" s="62"/>
    </row>
    <row r="100" spans="1:13" ht="30" customHeight="1">
      <c r="A100" s="21" t="s">
        <v>101</v>
      </c>
      <c r="B100" s="46" t="s">
        <v>51</v>
      </c>
      <c r="C100" s="48">
        <v>100</v>
      </c>
      <c r="D100" s="22" t="s">
        <v>32</v>
      </c>
      <c r="E100" s="86">
        <f>E81</f>
        <v>40</v>
      </c>
      <c r="F100" s="86">
        <f t="shared" si="29"/>
        <v>4000</v>
      </c>
      <c r="G100" s="85"/>
      <c r="H100" s="85">
        <f t="shared" si="30"/>
        <v>0</v>
      </c>
      <c r="I100" s="85"/>
      <c r="J100" s="85">
        <f t="shared" si="31"/>
        <v>0</v>
      </c>
      <c r="K100" s="86">
        <f t="shared" si="32"/>
        <v>40</v>
      </c>
      <c r="L100" s="86">
        <f t="shared" si="33"/>
        <v>4000</v>
      </c>
      <c r="M100" s="62"/>
    </row>
    <row r="101" spans="1:13" ht="30" customHeight="1">
      <c r="A101" s="21" t="s">
        <v>102</v>
      </c>
      <c r="B101" s="75" t="str">
        <f>B99</f>
        <v>나무숲복원용</v>
      </c>
      <c r="C101" s="48">
        <v>0.2</v>
      </c>
      <c r="D101" s="22" t="s">
        <v>33</v>
      </c>
      <c r="E101" s="86">
        <f>E82</f>
        <v>170000</v>
      </c>
      <c r="F101" s="86">
        <f t="shared" si="29"/>
        <v>34000</v>
      </c>
      <c r="G101" s="85"/>
      <c r="H101" s="85">
        <f t="shared" si="30"/>
        <v>0</v>
      </c>
      <c r="I101" s="85"/>
      <c r="J101" s="85">
        <f t="shared" si="31"/>
        <v>0</v>
      </c>
      <c r="K101" s="86">
        <f t="shared" si="32"/>
        <v>170000</v>
      </c>
      <c r="L101" s="86">
        <f t="shared" si="33"/>
        <v>34000</v>
      </c>
      <c r="M101" s="63"/>
    </row>
    <row r="102" spans="1:13" ht="30" customHeight="1">
      <c r="A102" s="21" t="s">
        <v>15</v>
      </c>
      <c r="B102" s="22"/>
      <c r="C102" s="72">
        <v>0.076</v>
      </c>
      <c r="D102" s="22" t="s">
        <v>16</v>
      </c>
      <c r="E102" s="85"/>
      <c r="F102" s="85">
        <f t="shared" si="29"/>
        <v>0</v>
      </c>
      <c r="G102" s="86">
        <f aca="true" t="shared" si="34" ref="G102:G108">G83</f>
        <v>75504</v>
      </c>
      <c r="H102" s="86">
        <f t="shared" si="30"/>
        <v>5738</v>
      </c>
      <c r="I102" s="85"/>
      <c r="J102" s="85">
        <f t="shared" si="31"/>
        <v>0</v>
      </c>
      <c r="K102" s="86">
        <f t="shared" si="32"/>
        <v>75504</v>
      </c>
      <c r="L102" s="86">
        <f t="shared" si="33"/>
        <v>5738</v>
      </c>
      <c r="M102" s="44"/>
    </row>
    <row r="103" spans="1:13" ht="30" customHeight="1">
      <c r="A103" s="21" t="s">
        <v>17</v>
      </c>
      <c r="B103" s="22"/>
      <c r="C103" s="72">
        <v>0.151</v>
      </c>
      <c r="D103" s="22" t="s">
        <v>16</v>
      </c>
      <c r="E103" s="85"/>
      <c r="F103" s="85">
        <f t="shared" si="29"/>
        <v>0</v>
      </c>
      <c r="G103" s="86">
        <f t="shared" si="34"/>
        <v>70264</v>
      </c>
      <c r="H103" s="86">
        <f t="shared" si="30"/>
        <v>10609</v>
      </c>
      <c r="I103" s="85"/>
      <c r="J103" s="85">
        <f t="shared" si="31"/>
        <v>0</v>
      </c>
      <c r="K103" s="86">
        <f t="shared" si="32"/>
        <v>70264</v>
      </c>
      <c r="L103" s="86">
        <f t="shared" si="33"/>
        <v>10609</v>
      </c>
      <c r="M103" s="24"/>
    </row>
    <row r="104" spans="1:13" ht="30" customHeight="1">
      <c r="A104" s="21" t="s">
        <v>18</v>
      </c>
      <c r="B104" s="22"/>
      <c r="C104" s="72">
        <v>0.335</v>
      </c>
      <c r="D104" s="22" t="s">
        <v>16</v>
      </c>
      <c r="E104" s="85"/>
      <c r="F104" s="85">
        <f t="shared" si="29"/>
        <v>0</v>
      </c>
      <c r="G104" s="86">
        <f t="shared" si="34"/>
        <v>55252</v>
      </c>
      <c r="H104" s="86">
        <f t="shared" si="30"/>
        <v>18509</v>
      </c>
      <c r="I104" s="85"/>
      <c r="J104" s="85">
        <f t="shared" si="31"/>
        <v>0</v>
      </c>
      <c r="K104" s="86">
        <f t="shared" si="32"/>
        <v>55252</v>
      </c>
      <c r="L104" s="86">
        <f t="shared" si="33"/>
        <v>18509</v>
      </c>
      <c r="M104" s="24"/>
    </row>
    <row r="105" spans="1:13" ht="30" customHeight="1">
      <c r="A105" s="21" t="s">
        <v>34</v>
      </c>
      <c r="B105" s="22" t="s">
        <v>52</v>
      </c>
      <c r="C105" s="72">
        <v>0.461</v>
      </c>
      <c r="D105" s="22" t="s">
        <v>30</v>
      </c>
      <c r="E105" s="86">
        <f>E86</f>
        <v>8755</v>
      </c>
      <c r="F105" s="86">
        <f t="shared" si="29"/>
        <v>4036</v>
      </c>
      <c r="G105" s="86">
        <f t="shared" si="34"/>
        <v>13172</v>
      </c>
      <c r="H105" s="86">
        <f t="shared" si="30"/>
        <v>6072</v>
      </c>
      <c r="I105" s="86">
        <f>I86</f>
        <v>67568</v>
      </c>
      <c r="J105" s="86">
        <f t="shared" si="31"/>
        <v>31148</v>
      </c>
      <c r="K105" s="86">
        <f>E105+G105+I105</f>
        <v>89495</v>
      </c>
      <c r="L105" s="86">
        <f t="shared" si="33"/>
        <v>41256</v>
      </c>
      <c r="M105" s="24"/>
    </row>
    <row r="106" spans="1:13" ht="30" customHeight="1">
      <c r="A106" s="21" t="s">
        <v>35</v>
      </c>
      <c r="B106" s="22" t="s">
        <v>36</v>
      </c>
      <c r="C106" s="72">
        <v>0.461</v>
      </c>
      <c r="D106" s="22" t="s">
        <v>30</v>
      </c>
      <c r="E106" s="86">
        <f>E87</f>
        <v>8755</v>
      </c>
      <c r="F106" s="86">
        <f t="shared" si="29"/>
        <v>4036</v>
      </c>
      <c r="G106" s="86">
        <f t="shared" si="34"/>
        <v>13809</v>
      </c>
      <c r="H106" s="86">
        <f t="shared" si="30"/>
        <v>6365</v>
      </c>
      <c r="I106" s="86">
        <f>I87</f>
        <v>11537</v>
      </c>
      <c r="J106" s="86">
        <f t="shared" si="31"/>
        <v>5318</v>
      </c>
      <c r="K106" s="86">
        <f>E106+G106+I106</f>
        <v>34101</v>
      </c>
      <c r="L106" s="86">
        <f t="shared" si="33"/>
        <v>15719</v>
      </c>
      <c r="M106" s="24"/>
    </row>
    <row r="107" spans="1:13" ht="30" customHeight="1">
      <c r="A107" s="21" t="s">
        <v>45</v>
      </c>
      <c r="B107" s="22" t="s">
        <v>37</v>
      </c>
      <c r="C107" s="72">
        <v>0.461</v>
      </c>
      <c r="D107" s="22" t="s">
        <v>30</v>
      </c>
      <c r="E107" s="86">
        <f>E88</f>
        <v>17565</v>
      </c>
      <c r="F107" s="86">
        <f t="shared" si="29"/>
        <v>8097</v>
      </c>
      <c r="G107" s="86">
        <f t="shared" si="34"/>
        <v>13809</v>
      </c>
      <c r="H107" s="86">
        <f t="shared" si="30"/>
        <v>6365</v>
      </c>
      <c r="I107" s="86">
        <f>I88</f>
        <v>6008</v>
      </c>
      <c r="J107" s="86">
        <f t="shared" si="31"/>
        <v>2769</v>
      </c>
      <c r="K107" s="86">
        <f>E107+G107+I107</f>
        <v>37382</v>
      </c>
      <c r="L107" s="86">
        <f t="shared" si="33"/>
        <v>17231</v>
      </c>
      <c r="M107" s="24"/>
    </row>
    <row r="108" spans="1:13" ht="30" customHeight="1">
      <c r="A108" s="21" t="s">
        <v>38</v>
      </c>
      <c r="B108" s="22" t="s">
        <v>39</v>
      </c>
      <c r="C108" s="72">
        <v>0.728</v>
      </c>
      <c r="D108" s="22" t="s">
        <v>30</v>
      </c>
      <c r="E108" s="86">
        <f>E89</f>
        <v>15465</v>
      </c>
      <c r="F108" s="86">
        <f t="shared" si="29"/>
        <v>11258</v>
      </c>
      <c r="G108" s="86">
        <f t="shared" si="34"/>
        <v>13809</v>
      </c>
      <c r="H108" s="86">
        <f t="shared" si="30"/>
        <v>10052</v>
      </c>
      <c r="I108" s="86">
        <f>I89</f>
        <v>9690</v>
      </c>
      <c r="J108" s="86">
        <f t="shared" si="31"/>
        <v>7054</v>
      </c>
      <c r="K108" s="86">
        <f>E108+G108+I108</f>
        <v>38964</v>
      </c>
      <c r="L108" s="86">
        <f t="shared" si="33"/>
        <v>28364</v>
      </c>
      <c r="M108" s="24"/>
    </row>
    <row r="109" spans="1:13" ht="30" customHeight="1">
      <c r="A109" s="21" t="s">
        <v>40</v>
      </c>
      <c r="B109" s="22" t="s">
        <v>41</v>
      </c>
      <c r="C109" s="72">
        <v>0.461</v>
      </c>
      <c r="D109" s="22" t="s">
        <v>30</v>
      </c>
      <c r="E109" s="85"/>
      <c r="F109" s="85">
        <f t="shared" si="29"/>
        <v>0</v>
      </c>
      <c r="G109" s="85"/>
      <c r="H109" s="85">
        <f t="shared" si="30"/>
        <v>0</v>
      </c>
      <c r="I109" s="86">
        <f>I90</f>
        <v>77</v>
      </c>
      <c r="J109" s="86">
        <f t="shared" si="31"/>
        <v>35</v>
      </c>
      <c r="K109" s="86">
        <f>E109+G109+I109</f>
        <v>77</v>
      </c>
      <c r="L109" s="86">
        <f t="shared" si="33"/>
        <v>35</v>
      </c>
      <c r="M109" s="24"/>
    </row>
    <row r="110" spans="1:13" ht="30" customHeight="1">
      <c r="A110" s="25" t="s">
        <v>19</v>
      </c>
      <c r="B110" s="26" t="s">
        <v>20</v>
      </c>
      <c r="C110" s="54">
        <v>1</v>
      </c>
      <c r="D110" s="26" t="s">
        <v>21</v>
      </c>
      <c r="E110" s="84"/>
      <c r="F110" s="86">
        <f>INT(SUM(F99:F109)*0.03)</f>
        <v>15822</v>
      </c>
      <c r="G110" s="84"/>
      <c r="H110" s="84"/>
      <c r="I110" s="94"/>
      <c r="J110" s="94"/>
      <c r="K110" s="94"/>
      <c r="L110" s="86">
        <f t="shared" si="33"/>
        <v>15822</v>
      </c>
      <c r="M110" s="28"/>
    </row>
    <row r="111" spans="1:13" ht="30" customHeight="1">
      <c r="A111" s="25" t="s">
        <v>42</v>
      </c>
      <c r="B111" s="26" t="s">
        <v>43</v>
      </c>
      <c r="C111" s="54">
        <v>1</v>
      </c>
      <c r="D111" s="26" t="s">
        <v>21</v>
      </c>
      <c r="E111" s="84"/>
      <c r="F111" s="84">
        <v>1210</v>
      </c>
      <c r="G111" s="84"/>
      <c r="H111" s="86"/>
      <c r="I111" s="94"/>
      <c r="J111" s="94"/>
      <c r="K111" s="94"/>
      <c r="L111" s="86">
        <f t="shared" si="33"/>
        <v>1210</v>
      </c>
      <c r="M111" s="28"/>
    </row>
    <row r="112" spans="1:13" ht="30" customHeight="1">
      <c r="A112" s="25" t="s">
        <v>54</v>
      </c>
      <c r="B112" s="26"/>
      <c r="C112" s="54"/>
      <c r="D112" s="26"/>
      <c r="E112" s="84"/>
      <c r="F112" s="94">
        <f>SUM(F99:F111)</f>
        <v>544459</v>
      </c>
      <c r="G112" s="84"/>
      <c r="H112" s="94">
        <f>SUM(H99:H111)</f>
        <v>63710</v>
      </c>
      <c r="I112" s="94"/>
      <c r="J112" s="94">
        <f>SUM(J99:J111)</f>
        <v>46324</v>
      </c>
      <c r="K112" s="94"/>
      <c r="L112" s="86">
        <f t="shared" si="33"/>
        <v>654493</v>
      </c>
      <c r="M112" s="28"/>
    </row>
    <row r="113" spans="1:13" ht="30" customHeight="1">
      <c r="A113" s="25"/>
      <c r="B113" s="26"/>
      <c r="C113" s="54"/>
      <c r="D113" s="26"/>
      <c r="E113" s="84"/>
      <c r="F113" s="94"/>
      <c r="G113" s="84"/>
      <c r="H113" s="94"/>
      <c r="I113" s="94"/>
      <c r="J113" s="94"/>
      <c r="K113" s="94"/>
      <c r="L113" s="94"/>
      <c r="M113" s="28"/>
    </row>
    <row r="114" spans="1:13" ht="30" customHeight="1">
      <c r="A114" s="25"/>
      <c r="B114" s="26"/>
      <c r="C114" s="54"/>
      <c r="D114" s="26"/>
      <c r="E114" s="84"/>
      <c r="F114" s="94"/>
      <c r="G114" s="84"/>
      <c r="H114" s="94"/>
      <c r="I114" s="94"/>
      <c r="J114" s="94"/>
      <c r="K114" s="94"/>
      <c r="L114" s="94"/>
      <c r="M114" s="28"/>
    </row>
    <row r="115" spans="1:13" ht="30" customHeight="1">
      <c r="A115" s="25"/>
      <c r="B115" s="26"/>
      <c r="C115" s="54"/>
      <c r="D115" s="26"/>
      <c r="E115" s="84"/>
      <c r="F115" s="94"/>
      <c r="G115" s="94"/>
      <c r="H115" s="94"/>
      <c r="I115" s="94"/>
      <c r="J115" s="94"/>
      <c r="K115" s="94"/>
      <c r="L115" s="94"/>
      <c r="M115" s="28"/>
    </row>
    <row r="116" spans="1:13" ht="30" customHeight="1" thickBot="1">
      <c r="A116" s="29"/>
      <c r="B116" s="30"/>
      <c r="C116" s="52"/>
      <c r="D116" s="30"/>
      <c r="E116" s="95"/>
      <c r="F116" s="95"/>
      <c r="G116" s="95"/>
      <c r="H116" s="95"/>
      <c r="I116" s="95"/>
      <c r="J116" s="95"/>
      <c r="K116" s="95"/>
      <c r="L116" s="95"/>
      <c r="M116" s="32"/>
    </row>
    <row r="117" spans="1:13" ht="30" customHeight="1">
      <c r="A117" s="17" t="s">
        <v>247</v>
      </c>
      <c r="B117" s="18"/>
      <c r="C117" s="53"/>
      <c r="D117" s="19"/>
      <c r="E117" s="85"/>
      <c r="F117" s="93"/>
      <c r="G117" s="93"/>
      <c r="H117" s="93"/>
      <c r="I117" s="93"/>
      <c r="J117" s="93"/>
      <c r="K117" s="93"/>
      <c r="L117" s="93"/>
      <c r="M117" s="20"/>
    </row>
    <row r="118" spans="1:13" ht="30" customHeight="1">
      <c r="A118" s="21" t="s">
        <v>100</v>
      </c>
      <c r="B118" s="46" t="str">
        <f>B99</f>
        <v>나무숲복원용</v>
      </c>
      <c r="C118" s="48">
        <v>770</v>
      </c>
      <c r="D118" s="22" t="s">
        <v>31</v>
      </c>
      <c r="E118" s="86">
        <f>E99</f>
        <v>840</v>
      </c>
      <c r="F118" s="86">
        <f aca="true" t="shared" si="35" ref="F118:F128">INT(E118*C118)</f>
        <v>646800</v>
      </c>
      <c r="G118" s="85"/>
      <c r="H118" s="85">
        <f aca="true" t="shared" si="36" ref="H118:H128">INT(G118*C118)</f>
        <v>0</v>
      </c>
      <c r="I118" s="85"/>
      <c r="J118" s="85">
        <f aca="true" t="shared" si="37" ref="J118:J128">INT(I118*C118)</f>
        <v>0</v>
      </c>
      <c r="K118" s="86">
        <f aca="true" t="shared" si="38" ref="K118:K123">E118+G118+I118</f>
        <v>840</v>
      </c>
      <c r="L118" s="86">
        <f aca="true" t="shared" si="39" ref="L118:L131">+J118+H118+F118</f>
        <v>646800</v>
      </c>
      <c r="M118" s="62"/>
    </row>
    <row r="119" spans="1:13" ht="30" customHeight="1">
      <c r="A119" s="21" t="s">
        <v>101</v>
      </c>
      <c r="B119" s="46" t="s">
        <v>51</v>
      </c>
      <c r="C119" s="48">
        <v>140</v>
      </c>
      <c r="D119" s="22" t="s">
        <v>32</v>
      </c>
      <c r="E119" s="86">
        <f>E100</f>
        <v>40</v>
      </c>
      <c r="F119" s="86">
        <f t="shared" si="35"/>
        <v>5600</v>
      </c>
      <c r="G119" s="85"/>
      <c r="H119" s="85">
        <f t="shared" si="36"/>
        <v>0</v>
      </c>
      <c r="I119" s="85"/>
      <c r="J119" s="85">
        <f t="shared" si="37"/>
        <v>0</v>
      </c>
      <c r="K119" s="86">
        <f t="shared" si="38"/>
        <v>40</v>
      </c>
      <c r="L119" s="86">
        <f t="shared" si="39"/>
        <v>5600</v>
      </c>
      <c r="M119" s="62"/>
    </row>
    <row r="120" spans="1:13" ht="30" customHeight="1">
      <c r="A120" s="21" t="s">
        <v>102</v>
      </c>
      <c r="B120" s="75" t="str">
        <f>B118</f>
        <v>나무숲복원용</v>
      </c>
      <c r="C120" s="48">
        <v>0.2</v>
      </c>
      <c r="D120" s="22" t="s">
        <v>33</v>
      </c>
      <c r="E120" s="86">
        <f>E101</f>
        <v>170000</v>
      </c>
      <c r="F120" s="86">
        <f t="shared" si="35"/>
        <v>34000</v>
      </c>
      <c r="G120" s="85"/>
      <c r="H120" s="85">
        <f t="shared" si="36"/>
        <v>0</v>
      </c>
      <c r="I120" s="85"/>
      <c r="J120" s="85">
        <f t="shared" si="37"/>
        <v>0</v>
      </c>
      <c r="K120" s="86">
        <f t="shared" si="38"/>
        <v>170000</v>
      </c>
      <c r="L120" s="86">
        <f t="shared" si="39"/>
        <v>34000</v>
      </c>
      <c r="M120" s="63"/>
    </row>
    <row r="121" spans="1:13" ht="30" customHeight="1">
      <c r="A121" s="21" t="s">
        <v>15</v>
      </c>
      <c r="B121" s="22"/>
      <c r="C121" s="72">
        <v>0.106</v>
      </c>
      <c r="D121" s="22" t="s">
        <v>16</v>
      </c>
      <c r="E121" s="85"/>
      <c r="F121" s="85">
        <f t="shared" si="35"/>
        <v>0</v>
      </c>
      <c r="G121" s="86">
        <f aca="true" t="shared" si="40" ref="G121:G127">G102</f>
        <v>75504</v>
      </c>
      <c r="H121" s="86">
        <f t="shared" si="36"/>
        <v>8003</v>
      </c>
      <c r="I121" s="85"/>
      <c r="J121" s="85">
        <f t="shared" si="37"/>
        <v>0</v>
      </c>
      <c r="K121" s="86">
        <f t="shared" si="38"/>
        <v>75504</v>
      </c>
      <c r="L121" s="86">
        <f t="shared" si="39"/>
        <v>8003</v>
      </c>
      <c r="M121" s="44"/>
    </row>
    <row r="122" spans="1:13" ht="30" customHeight="1">
      <c r="A122" s="21" t="s">
        <v>17</v>
      </c>
      <c r="B122" s="22"/>
      <c r="C122" s="72">
        <v>0.211</v>
      </c>
      <c r="D122" s="22" t="s">
        <v>16</v>
      </c>
      <c r="E122" s="85"/>
      <c r="F122" s="85">
        <f t="shared" si="35"/>
        <v>0</v>
      </c>
      <c r="G122" s="86">
        <f t="shared" si="40"/>
        <v>70264</v>
      </c>
      <c r="H122" s="86">
        <f t="shared" si="36"/>
        <v>14825</v>
      </c>
      <c r="I122" s="85"/>
      <c r="J122" s="85">
        <f t="shared" si="37"/>
        <v>0</v>
      </c>
      <c r="K122" s="86">
        <f t="shared" si="38"/>
        <v>70264</v>
      </c>
      <c r="L122" s="86">
        <f t="shared" si="39"/>
        <v>14825</v>
      </c>
      <c r="M122" s="24"/>
    </row>
    <row r="123" spans="1:13" ht="30" customHeight="1">
      <c r="A123" s="21" t="s">
        <v>18</v>
      </c>
      <c r="B123" s="22"/>
      <c r="C123" s="72">
        <v>0.447</v>
      </c>
      <c r="D123" s="22" t="s">
        <v>16</v>
      </c>
      <c r="E123" s="85"/>
      <c r="F123" s="85">
        <f t="shared" si="35"/>
        <v>0</v>
      </c>
      <c r="G123" s="86">
        <f t="shared" si="40"/>
        <v>55252</v>
      </c>
      <c r="H123" s="86">
        <f t="shared" si="36"/>
        <v>24697</v>
      </c>
      <c r="I123" s="85"/>
      <c r="J123" s="85">
        <f t="shared" si="37"/>
        <v>0</v>
      </c>
      <c r="K123" s="86">
        <f t="shared" si="38"/>
        <v>55252</v>
      </c>
      <c r="L123" s="86">
        <f t="shared" si="39"/>
        <v>24697</v>
      </c>
      <c r="M123" s="24"/>
    </row>
    <row r="124" spans="1:13" ht="30" customHeight="1">
      <c r="A124" s="21" t="s">
        <v>34</v>
      </c>
      <c r="B124" s="22" t="s">
        <v>52</v>
      </c>
      <c r="C124" s="72">
        <v>0.645</v>
      </c>
      <c r="D124" s="22" t="s">
        <v>30</v>
      </c>
      <c r="E124" s="86">
        <f>E105</f>
        <v>8755</v>
      </c>
      <c r="F124" s="86">
        <f t="shared" si="35"/>
        <v>5646</v>
      </c>
      <c r="G124" s="86">
        <f t="shared" si="40"/>
        <v>13172</v>
      </c>
      <c r="H124" s="86">
        <f t="shared" si="36"/>
        <v>8495</v>
      </c>
      <c r="I124" s="86">
        <f>I105</f>
        <v>67568</v>
      </c>
      <c r="J124" s="86">
        <f t="shared" si="37"/>
        <v>43581</v>
      </c>
      <c r="K124" s="86">
        <f>E124+G124+I124</f>
        <v>89495</v>
      </c>
      <c r="L124" s="86">
        <f t="shared" si="39"/>
        <v>57722</v>
      </c>
      <c r="M124" s="24"/>
    </row>
    <row r="125" spans="1:13" ht="30" customHeight="1">
      <c r="A125" s="21" t="s">
        <v>35</v>
      </c>
      <c r="B125" s="22" t="s">
        <v>36</v>
      </c>
      <c r="C125" s="72">
        <v>0.645</v>
      </c>
      <c r="D125" s="22" t="s">
        <v>30</v>
      </c>
      <c r="E125" s="86">
        <f>E106</f>
        <v>8755</v>
      </c>
      <c r="F125" s="86">
        <f t="shared" si="35"/>
        <v>5646</v>
      </c>
      <c r="G125" s="86">
        <f t="shared" si="40"/>
        <v>13809</v>
      </c>
      <c r="H125" s="86">
        <f t="shared" si="36"/>
        <v>8906</v>
      </c>
      <c r="I125" s="86">
        <f>I106</f>
        <v>11537</v>
      </c>
      <c r="J125" s="86">
        <f t="shared" si="37"/>
        <v>7441</v>
      </c>
      <c r="K125" s="86">
        <f>E125+G125+I125</f>
        <v>34101</v>
      </c>
      <c r="L125" s="86">
        <f t="shared" si="39"/>
        <v>21993</v>
      </c>
      <c r="M125" s="24"/>
    </row>
    <row r="126" spans="1:13" ht="30" customHeight="1">
      <c r="A126" s="21" t="s">
        <v>45</v>
      </c>
      <c r="B126" s="22" t="s">
        <v>37</v>
      </c>
      <c r="C126" s="72">
        <v>0.645</v>
      </c>
      <c r="D126" s="22" t="s">
        <v>30</v>
      </c>
      <c r="E126" s="86">
        <f>E107</f>
        <v>17565</v>
      </c>
      <c r="F126" s="86">
        <f t="shared" si="35"/>
        <v>11329</v>
      </c>
      <c r="G126" s="86">
        <f t="shared" si="40"/>
        <v>13809</v>
      </c>
      <c r="H126" s="86">
        <f t="shared" si="36"/>
        <v>8906</v>
      </c>
      <c r="I126" s="86">
        <f>I107</f>
        <v>6008</v>
      </c>
      <c r="J126" s="86">
        <f t="shared" si="37"/>
        <v>3875</v>
      </c>
      <c r="K126" s="86">
        <f>E126+G126+I126</f>
        <v>37382</v>
      </c>
      <c r="L126" s="86">
        <f t="shared" si="39"/>
        <v>24110</v>
      </c>
      <c r="M126" s="24"/>
    </row>
    <row r="127" spans="1:13" ht="30" customHeight="1">
      <c r="A127" s="21" t="s">
        <v>38</v>
      </c>
      <c r="B127" s="22" t="s">
        <v>39</v>
      </c>
      <c r="C127" s="72">
        <v>0.902</v>
      </c>
      <c r="D127" s="22" t="s">
        <v>30</v>
      </c>
      <c r="E127" s="86">
        <f>E108</f>
        <v>15465</v>
      </c>
      <c r="F127" s="86">
        <f t="shared" si="35"/>
        <v>13949</v>
      </c>
      <c r="G127" s="86">
        <f t="shared" si="40"/>
        <v>13809</v>
      </c>
      <c r="H127" s="86">
        <f t="shared" si="36"/>
        <v>12455</v>
      </c>
      <c r="I127" s="86">
        <f>I108</f>
        <v>9690</v>
      </c>
      <c r="J127" s="86">
        <f t="shared" si="37"/>
        <v>8740</v>
      </c>
      <c r="K127" s="86">
        <f>E127+G127+I127</f>
        <v>38964</v>
      </c>
      <c r="L127" s="86">
        <f t="shared" si="39"/>
        <v>35144</v>
      </c>
      <c r="M127" s="24"/>
    </row>
    <row r="128" spans="1:13" ht="30" customHeight="1">
      <c r="A128" s="21" t="s">
        <v>40</v>
      </c>
      <c r="B128" s="22" t="s">
        <v>41</v>
      </c>
      <c r="C128" s="72">
        <v>0.645</v>
      </c>
      <c r="D128" s="22" t="s">
        <v>30</v>
      </c>
      <c r="E128" s="85"/>
      <c r="F128" s="85">
        <f t="shared" si="35"/>
        <v>0</v>
      </c>
      <c r="G128" s="85"/>
      <c r="H128" s="85">
        <f t="shared" si="36"/>
        <v>0</v>
      </c>
      <c r="I128" s="86">
        <f>I109</f>
        <v>77</v>
      </c>
      <c r="J128" s="86">
        <f t="shared" si="37"/>
        <v>49</v>
      </c>
      <c r="K128" s="86">
        <f>E128+G128+I128</f>
        <v>77</v>
      </c>
      <c r="L128" s="86">
        <f t="shared" si="39"/>
        <v>49</v>
      </c>
      <c r="M128" s="24"/>
    </row>
    <row r="129" spans="1:13" ht="30" customHeight="1">
      <c r="A129" s="25" t="s">
        <v>19</v>
      </c>
      <c r="B129" s="26" t="s">
        <v>20</v>
      </c>
      <c r="C129" s="54">
        <v>1</v>
      </c>
      <c r="D129" s="26" t="s">
        <v>21</v>
      </c>
      <c r="E129" s="84"/>
      <c r="F129" s="86">
        <f>INT(SUM(F118:F128)*0.03)</f>
        <v>21689</v>
      </c>
      <c r="G129" s="84"/>
      <c r="H129" s="84"/>
      <c r="I129" s="94"/>
      <c r="J129" s="94"/>
      <c r="K129" s="94"/>
      <c r="L129" s="86">
        <f t="shared" si="39"/>
        <v>21689</v>
      </c>
      <c r="M129" s="28"/>
    </row>
    <row r="130" spans="1:13" ht="30" customHeight="1">
      <c r="A130" s="25" t="s">
        <v>42</v>
      </c>
      <c r="B130" s="26" t="s">
        <v>43</v>
      </c>
      <c r="C130" s="54">
        <v>1</v>
      </c>
      <c r="D130" s="26" t="s">
        <v>21</v>
      </c>
      <c r="E130" s="84"/>
      <c r="F130" s="84">
        <v>1639</v>
      </c>
      <c r="G130" s="84"/>
      <c r="H130" s="86"/>
      <c r="I130" s="94"/>
      <c r="J130" s="94"/>
      <c r="K130" s="94"/>
      <c r="L130" s="86">
        <f t="shared" si="39"/>
        <v>1639</v>
      </c>
      <c r="M130" s="28"/>
    </row>
    <row r="131" spans="1:13" ht="30" customHeight="1">
      <c r="A131" s="25" t="s">
        <v>54</v>
      </c>
      <c r="B131" s="26"/>
      <c r="C131" s="54"/>
      <c r="D131" s="26"/>
      <c r="E131" s="84"/>
      <c r="F131" s="94">
        <f>SUM(F118:F130)</f>
        <v>746298</v>
      </c>
      <c r="G131" s="84"/>
      <c r="H131" s="94">
        <f>SUM(H118:H130)</f>
        <v>86287</v>
      </c>
      <c r="I131" s="94"/>
      <c r="J131" s="94">
        <f>SUM(J118:J130)</f>
        <v>63686</v>
      </c>
      <c r="K131" s="94"/>
      <c r="L131" s="86">
        <f t="shared" si="39"/>
        <v>896271</v>
      </c>
      <c r="M131" s="28"/>
    </row>
    <row r="132" spans="1:13" ht="30" customHeight="1">
      <c r="A132" s="25"/>
      <c r="B132" s="26"/>
      <c r="C132" s="54"/>
      <c r="D132" s="26"/>
      <c r="E132" s="84"/>
      <c r="F132" s="94"/>
      <c r="G132" s="84"/>
      <c r="H132" s="94"/>
      <c r="I132" s="94"/>
      <c r="J132" s="94"/>
      <c r="K132" s="94"/>
      <c r="L132" s="94"/>
      <c r="M132" s="28"/>
    </row>
    <row r="133" spans="1:13" ht="30" customHeight="1">
      <c r="A133" s="25"/>
      <c r="B133" s="26"/>
      <c r="C133" s="54"/>
      <c r="D133" s="26"/>
      <c r="E133" s="84"/>
      <c r="F133" s="94"/>
      <c r="G133" s="84"/>
      <c r="H133" s="94"/>
      <c r="I133" s="94"/>
      <c r="J133" s="94"/>
      <c r="K133" s="94"/>
      <c r="L133" s="94"/>
      <c r="M133" s="28"/>
    </row>
    <row r="134" spans="1:13" ht="30" customHeight="1">
      <c r="A134" s="25"/>
      <c r="B134" s="26"/>
      <c r="C134" s="54"/>
      <c r="D134" s="26"/>
      <c r="E134" s="84"/>
      <c r="F134" s="84"/>
      <c r="G134" s="84"/>
      <c r="H134" s="84"/>
      <c r="I134" s="84"/>
      <c r="J134" s="84"/>
      <c r="K134" s="84"/>
      <c r="L134" s="84"/>
      <c r="M134" s="28"/>
    </row>
    <row r="135" spans="1:13" ht="30" customHeight="1" thickBot="1">
      <c r="A135" s="29"/>
      <c r="B135" s="30"/>
      <c r="C135" s="52"/>
      <c r="D135" s="30"/>
      <c r="E135" s="95"/>
      <c r="F135" s="95"/>
      <c r="G135" s="95"/>
      <c r="H135" s="95"/>
      <c r="I135" s="95"/>
      <c r="J135" s="95"/>
      <c r="K135" s="95"/>
      <c r="L135" s="95"/>
      <c r="M135" s="32"/>
    </row>
  </sheetData>
  <printOptions/>
  <pageMargins left="0.62" right="0.55" top="1" bottom="0.88" header="0.5" footer="0.5"/>
  <pageSetup horizontalDpi="300" verticalDpi="300" orientation="landscape" paperSize="9" scale="70" r:id="rId1"/>
  <headerFooter alignWithMargins="0">
    <oddHeader>&amp;L&amp;"굴림,보통"&lt;Hi-그린&gt;&amp;R&amp;"굴림,보통"&lt;2006년도 상반기&gt;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</dc:creator>
  <cp:keywords/>
  <dc:description/>
  <cp:lastModifiedBy>com</cp:lastModifiedBy>
  <cp:lastPrinted>2006-02-06T04:37:37Z</cp:lastPrinted>
  <dcterms:created xsi:type="dcterms:W3CDTF">1998-11-14T00:44:27Z</dcterms:created>
  <dcterms:modified xsi:type="dcterms:W3CDTF">2006-02-06T06:16:15Z</dcterms:modified>
  <cp:category/>
  <cp:version/>
  <cp:contentType/>
  <cp:contentStatus/>
</cp:coreProperties>
</file>