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9525" tabRatio="817" firstSheet="1" activeTab="1"/>
  </bookViews>
  <sheets>
    <sheet name="XXXX" sheetId="1" state="veryHidden" r:id="rId1"/>
    <sheet name="표지" sheetId="2" r:id="rId2"/>
    <sheet name="적용기준-전체" sheetId="3" r:id="rId3"/>
    <sheet name="최종단가산출" sheetId="4" r:id="rId4"/>
    <sheet name="단가산출근거" sheetId="5" r:id="rId5"/>
    <sheet name="등재사항" sheetId="6" r:id="rId6"/>
    <sheet name="참고자료-안정화재" sheetId="7" r:id="rId7"/>
    <sheet name="참고자료-Hi-그린 공법만" sheetId="8" r:id="rId8"/>
  </sheets>
  <definedNames>
    <definedName name="_xlnm.Print_Titles" localSheetId="6">'참고자료-안정화재'!$1:$2</definedName>
    <definedName name="_xlnm.Print_Titles" localSheetId="7">'참고자료-Hi-그린 공법만'!$1:$2</definedName>
    <definedName name="_xlnm.Print_Titles" localSheetId="3">'최종단가산출'!$1:$2</definedName>
  </definedNames>
  <calcPr fullCalcOnLoad="1"/>
</workbook>
</file>

<file path=xl/sharedStrings.xml><?xml version="1.0" encoding="utf-8"?>
<sst xmlns="http://schemas.openxmlformats.org/spreadsheetml/2006/main" count="989" uniqueCount="259">
  <si>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</si>
  <si>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</si>
  <si>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</si>
  <si>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</si>
  <si>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</si>
  <si>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</si>
  <si>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</si>
  <si>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</si>
  <si>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</si>
  <si>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</si>
  <si>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</si>
  <si>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</si>
  <si>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</si>
  <si>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</si>
  <si>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</si>
  <si>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</si>
  <si>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</si>
  <si>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</si>
  <si>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</si>
  <si>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</si>
  <si>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</si>
  <si>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</si>
  <si>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</si>
  <si>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</si>
  <si>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</si>
  <si>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</si>
  <si>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</si>
  <si>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</si>
  <si>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</si>
  <si>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</si>
  <si>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</si>
  <si>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</si>
  <si>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</si>
  <si>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</si>
  <si>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</si>
  <si>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</si>
  <si>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</si>
  <si>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</si>
  <si>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</si>
  <si>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</si>
  <si>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</si>
  <si>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</si>
  <si>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</si>
  <si>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</si>
  <si>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 xml:space="preserve"> 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</si>
  <si>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</si>
  <si>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</si>
  <si>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</t>
  </si>
  <si>
    <t xml:space="preserve">  3. 덤 프 트 럭(6 TON )</t>
  </si>
  <si>
    <t xml:space="preserve">  4. 물  탱  크(5,500L)</t>
  </si>
  <si>
    <t xml:space="preserve">  5. 자 흡 식 펌 프 (100MM)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</si>
  <si>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</si>
  <si>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</si>
  <si>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</si>
  <si>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</si>
  <si>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HR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</si>
  <si>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</si>
  <si>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</si>
  <si>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</si>
  <si>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</si>
  <si>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</si>
  <si>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</si>
  <si>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</si>
  <si>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</si>
  <si>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</si>
  <si>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</si>
  <si>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</si>
  <si>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</si>
  <si>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기구손료</t>
  </si>
  <si>
    <t>노무비의 2%</t>
  </si>
  <si>
    <t>φ 1 X 100 X 100</t>
  </si>
  <si>
    <t>M2</t>
  </si>
  <si>
    <t>φ 5 X 30 X 30</t>
  </si>
  <si>
    <t>ø16, L-300</t>
  </si>
  <si>
    <t xml:space="preserve">  6. 발  전  기 (50KW)</t>
  </si>
  <si>
    <t>천연섬유망설치</t>
  </si>
  <si>
    <t>천연섬유NET설치</t>
  </si>
  <si>
    <t>ø16, L-200~300</t>
  </si>
  <si>
    <t>L-200~250</t>
  </si>
  <si>
    <t>고정핀</t>
  </si>
  <si>
    <t>착지핀</t>
  </si>
  <si>
    <t>(단위 : 원)</t>
  </si>
  <si>
    <t>분 류</t>
  </si>
  <si>
    <t>세부항목</t>
  </si>
  <si>
    <t>규 격</t>
  </si>
  <si>
    <t>단위</t>
  </si>
  <si>
    <t>등재가격</t>
  </si>
  <si>
    <t>등재 페이지</t>
  </si>
  <si>
    <t>비 고</t>
  </si>
  <si>
    <t>표토구조형성</t>
  </si>
  <si>
    <t>볏짚 L-30~50</t>
  </si>
  <si>
    <t>입체구성</t>
  </si>
  <si>
    <t>입체반응</t>
  </si>
  <si>
    <t>천연섬유망</t>
  </si>
  <si>
    <t>일위대가</t>
  </si>
  <si>
    <t>적산자료</t>
  </si>
  <si>
    <t>적산정보</t>
  </si>
  <si>
    <t>품      셈</t>
  </si>
  <si>
    <t>철망설치</t>
  </si>
  <si>
    <t>제     호표  녹화기초공 (철망공)  - 10 ㎡ 당 -</t>
  </si>
  <si>
    <t>녹화기반토양</t>
  </si>
  <si>
    <t>입단형성제</t>
  </si>
  <si>
    <t>배합종자(표준형)</t>
  </si>
  <si>
    <t>입단형성제</t>
  </si>
  <si>
    <t>ø1, 5~100 (JUTE-MESH)</t>
  </si>
  <si>
    <t>㈜ 현 우 그 린</t>
  </si>
  <si>
    <t>건설적산</t>
  </si>
  <si>
    <t>앵커핀</t>
  </si>
  <si>
    <t>-</t>
  </si>
  <si>
    <t>1cm</t>
  </si>
  <si>
    <t>SEED형</t>
  </si>
  <si>
    <t>1cm (섬유망)</t>
  </si>
  <si>
    <t xml:space="preserve"> </t>
  </si>
  <si>
    <t>-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</si>
  <si>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</si>
  <si>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</si>
  <si>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</si>
  <si>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</si>
  <si>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</si>
  <si>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</si>
  <si>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</si>
  <si>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</si>
  <si>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</si>
  <si>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</si>
  <si>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</si>
  <si>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</si>
  <si>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</si>
  <si>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1:2.0 이상</t>
  </si>
  <si>
    <t>1:1.9~1:1.5</t>
  </si>
  <si>
    <t>THK - 1</t>
  </si>
  <si>
    <t>1:1.4 이하</t>
  </si>
  <si>
    <t>강마사        점성토</t>
  </si>
  <si>
    <t>25~28</t>
  </si>
  <si>
    <t>1:1.5 이상</t>
  </si>
  <si>
    <t>THK - 2</t>
  </si>
  <si>
    <t>THK - 3</t>
  </si>
  <si>
    <t>천연섬유NET</t>
  </si>
  <si>
    <t>3cm (섬유NET)</t>
  </si>
  <si>
    <t>리핑암</t>
  </si>
  <si>
    <t>29이상</t>
  </si>
  <si>
    <t>1:1.0 이상</t>
  </si>
  <si>
    <t>1:0.9 이하</t>
  </si>
  <si>
    <t>기초철망</t>
  </si>
  <si>
    <t>3cm (기초철망)</t>
  </si>
  <si>
    <t>풍화암</t>
  </si>
  <si>
    <t>1~10</t>
  </si>
  <si>
    <t>10 이상</t>
  </si>
  <si>
    <t>1:0.9~1:0.7</t>
  </si>
  <si>
    <t>10 미만</t>
  </si>
  <si>
    <t>THK - 4</t>
  </si>
  <si>
    <t>4cm (기초철망)</t>
  </si>
  <si>
    <t>연,경암</t>
  </si>
  <si>
    <t>10~30</t>
  </si>
  <si>
    <t>1:0.7 이상</t>
  </si>
  <si>
    <t>THK - 5</t>
  </si>
  <si>
    <t>5cm (기초철망)</t>
  </si>
  <si>
    <t>THK - 7</t>
  </si>
  <si>
    <t>7cm (기초철망)</t>
  </si>
  <si>
    <t>30 이상</t>
  </si>
  <si>
    <t>1:0.6 이하</t>
  </si>
  <si>
    <t>건설공사표준품셈
(건설교통저널)</t>
  </si>
  <si>
    <t>건설신기술품셈
(한국건설신기술협회)</t>
  </si>
  <si>
    <t>녹화기반토양</t>
  </si>
  <si>
    <t>입단형성제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</si>
  <si>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</si>
  <si>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</si>
  <si>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소계</t>
  </si>
  <si>
    <t>HR</t>
  </si>
  <si>
    <t>2cm (섬유NET)</t>
  </si>
  <si>
    <t>식</t>
  </si>
  <si>
    <t>10M2단가적용</t>
  </si>
  <si>
    <t>경유</t>
  </si>
  <si>
    <t xml:space="preserve">취부기가격 : </t>
  </si>
  <si>
    <t>경유가격</t>
  </si>
  <si>
    <t>기계운전사</t>
  </si>
  <si>
    <t>운반차기사</t>
  </si>
  <si>
    <t xml:space="preserve">취부기가격 : </t>
  </si>
  <si>
    <t>환율 :         $1=</t>
  </si>
  <si>
    <t>장비가격</t>
  </si>
  <si>
    <t>트럭탑재크레인(5TON)</t>
  </si>
  <si>
    <t>덤프트럭(6TON)</t>
  </si>
  <si>
    <t>물탱크(5,500L)</t>
  </si>
  <si>
    <t>자흡식펌프(100MM)</t>
  </si>
  <si>
    <t>유류대</t>
  </si>
  <si>
    <t>노무비</t>
  </si>
  <si>
    <t>감가상각</t>
  </si>
  <si>
    <t>발전기(50KW)</t>
  </si>
  <si>
    <t>취부기</t>
  </si>
  <si>
    <t>트럭크레인</t>
  </si>
  <si>
    <t>덤프트럭</t>
  </si>
  <si>
    <t>물탱크</t>
  </si>
  <si>
    <t>자흡식펌프</t>
  </si>
  <si>
    <t>발전기</t>
  </si>
  <si>
    <t>■ 단가 산출 근거 (1시간 당)</t>
  </si>
  <si>
    <t>작업반장</t>
  </si>
  <si>
    <t>■ 단가 산출 근거</t>
  </si>
  <si>
    <t>ℓ</t>
  </si>
  <si>
    <t>g</t>
  </si>
  <si>
    <t>㎏</t>
  </si>
  <si>
    <t>㎡</t>
  </si>
  <si>
    <t>철망</t>
  </si>
  <si>
    <t>철선</t>
  </si>
  <si>
    <t>m</t>
  </si>
  <si>
    <t>ø5 X 30 X 30 (COIR-NET)</t>
  </si>
  <si>
    <t>앵커핀</t>
  </si>
  <si>
    <t>EA</t>
  </si>
  <si>
    <t>착지핀</t>
  </si>
  <si>
    <t>고정핀</t>
  </si>
  <si>
    <t>ℓ</t>
  </si>
  <si>
    <t>건설표준품셈
(건설연구사)</t>
  </si>
  <si>
    <t>착암공</t>
  </si>
  <si>
    <t>제     호표 천연섬유NET 설치공사 -10 M2당-</t>
  </si>
  <si>
    <t>제    호표 천연섬유망 설치공사 -10 M2당-</t>
  </si>
  <si>
    <t>법면녹화자재(3)</t>
  </si>
  <si>
    <t>조경용net잔디,조경용앙카봉</t>
  </si>
  <si>
    <t>조경용net잔디,조경용착지핀</t>
  </si>
  <si>
    <t>체인링크철망,pvc피복철선</t>
  </si>
  <si>
    <t>-</t>
  </si>
  <si>
    <t>나무숲녹화용</t>
  </si>
  <si>
    <t>나무숲녹화용</t>
  </si>
  <si>
    <t>녹화기반토양</t>
  </si>
  <si>
    <t>유기기반토양</t>
  </si>
  <si>
    <t>Hi-   구성제</t>
  </si>
  <si>
    <t>Hi-   반응제</t>
  </si>
  <si>
    <t>생태숲녹화용</t>
  </si>
  <si>
    <t>풀숲녹화용</t>
  </si>
  <si>
    <t xml:space="preserve">배합종자 </t>
  </si>
  <si>
    <t>나무숲복원용</t>
  </si>
  <si>
    <t>Hi-토 기반재</t>
  </si>
  <si>
    <t>Hi-   멀칭재</t>
  </si>
  <si>
    <t>제     호표  자연표토복원공법 (THK - 5 CM + 철망설치)   - 10 M2 당 -</t>
  </si>
  <si>
    <t>휀스(2), 횡선</t>
  </si>
  <si>
    <t>자연표토복원공법 일위대가</t>
  </si>
  <si>
    <t>자연표토복원공법 적용기준 및 공사비</t>
  </si>
  <si>
    <t>제     호표   자연표토복원공법 ( SEED형 )  - 10 M2 당 -</t>
  </si>
  <si>
    <t>제     호표 자연표토복원공법 (THK -   1 CM)  - 10 M2 당 -</t>
  </si>
  <si>
    <t>제     호표  자연표토복원공법 (THK - 1 CM + 천연섬유망설치)  - 10 M2 당 -</t>
  </si>
  <si>
    <t>제     호표  자연표토복원공법 (THK - 2 CM + 천연섬유NET설치)  - 10 M2 당 -</t>
  </si>
  <si>
    <t>제     호표  자연표토복원공법 (THK - 3 CM + 천연섬유NET설치)  - 10 M2 당 -</t>
  </si>
  <si>
    <t>제     호표  자연표토복원공법 (THK - 3 CM + 철망설치)  - 10 M2 당 -</t>
  </si>
  <si>
    <t>제     호표  자연표토복원공법 (THK - 4 CM + 철망설치)  - 10 M2 당 -</t>
  </si>
  <si>
    <t>제     호표  자연표토복원공법 (THK - 7 CM + 철망설치)  - 10 M2 당 -</t>
  </si>
  <si>
    <t>제     호표  자연표토복원공법 ( SEED형 )  - 10 M2 당 -</t>
  </si>
  <si>
    <t>제    호표  자연표토복원공법 (THK -   1 CM)  - 10 M2 당 -</t>
  </si>
  <si>
    <t>제     호표  자연표토복원공법 (THK -   2 CM)  - 10 M2 당 -</t>
  </si>
  <si>
    <t>제    호표   자연표토복원공법 (THK -   3 CM)  - 10 M2 당 -</t>
  </si>
  <si>
    <t>제     호표 자연표토복원공법 (THK -   4 CM)  - 10 M2 당 -</t>
  </si>
  <si>
    <t>제     호표 자연표토복원공법 (THK -   5 CM)   - 10 M2 당 -</t>
  </si>
  <si>
    <t>제     호표  자연표토복원공법 (THK -   7 CM)   - 10 M2 당 -</t>
  </si>
  <si>
    <t>(2008년 1월 1일 고시)</t>
  </si>
  <si>
    <t>2008년</t>
  </si>
  <si>
    <t>2008년 상반기</t>
  </si>
  <si>
    <t>(2008년도 상반기)</t>
  </si>
  <si>
    <t xml:space="preserve">■ 2008년도 공법 관련자료 등재사항 </t>
  </si>
  <si>
    <t>물가자료</t>
  </si>
  <si>
    <t>158-160</t>
  </si>
  <si>
    <t>234-238</t>
  </si>
  <si>
    <t>물가정보(6월)</t>
  </si>
  <si>
    <t>거래가격(6월)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</si>
</sst>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  <numFmt numFmtId="213" formatCode="#,##0.0000_);[Red]\(#,##0.0000\)"/>
    <numFmt numFmtId="214" formatCode="0.0%"/>
    <numFmt numFmtId="215" formatCode="0.000%"/>
    <numFmt numFmtId="216" formatCode="_-* #,##0.000_-;\-* #,##0.000_-;_-* &quot;-&quot;???_-;_-@_-"/>
    <numFmt numFmtId="217" formatCode="_-&quot;US$&quot;* #,##0.00_ ;_-&quot;US$&quot;* \-#,##0.00\ ;_-&quot;US$&quot;* &quot;-&quot;??_ ;_-@_ "/>
    <numFmt numFmtId="218" formatCode="_-\$* #,##0.00_ ;_-\$* \-#,##0.00\ ;_-\$* &quot;-&quot;??_ ;_-@_ "/>
    <numFmt numFmtId="219" formatCode="_-&quot;₩&quot;* #,##0.0_-;\-&quot;₩&quot;* #,##0.0_-;_-&quot;₩&quot;* &quot;-&quot;_-;_-@_-"/>
    <numFmt numFmtId="220" formatCode="_-\$* #,##0.000_ ;_-\$* \-#,##0.000\ ;_-\$* &quot;-&quot;??_ ;_-@_ "/>
    <numFmt numFmtId="221" formatCode="_-\$* #,##0.0_ ;_-\$* \-#,##0.0\ ;_-\$* &quot;-&quot;??_ ;_-@_ "/>
    <numFmt numFmtId="222" formatCode="_-&quot;₩&quot;* #,##0.0_-;\-&quot;₩&quot;* #,##0.0_-;_-&quot;₩&quot;* &quot;-&quot;?_-;_-@_-"/>
    <numFmt numFmtId="223" formatCode="_-&quot;₩&quot;* #,##0.0_-;\-&quot;₩&quot;* #,##0.0_-;_-&quot;₩&quot;* &quot;-&quot;??_-;_-@_-"/>
    <numFmt numFmtId="224" formatCode="_-&quot;₩&quot;* #,##0_-;\-&quot;₩&quot;* #,##0_-;_-&quot;₩&quot;* &quot;-&quot;??_-;_-@_-"/>
    <numFmt numFmtId="225" formatCode="_-* #,##0.0_-;\-* #,##0.0_-;_-* &quot;-&quot;??_-;_-@_-"/>
    <numFmt numFmtId="226" formatCode="0.0_ "/>
    <numFmt numFmtId="227" formatCode="0_ "/>
    <numFmt numFmtId="228" formatCode="_-&quot;₩&quot;* #,##0_-;\-&quot;₩&quot;* #,##0_-;_-&quot;₩&quot;* &quot;-&quot;?_-;_-@_-"/>
    <numFmt numFmtId="229" formatCode="_-&quot;₩&quot;* #,##0.00_-;\-&quot;₩&quot;* #,##0.00_-;_-&quot;₩&quot;* &quot;-&quot;_-;_-@_-"/>
    <numFmt numFmtId="230" formatCode="_-&quot;₩&quot;* #,##0.000_-;\-&quot;₩&quot;* #,##0.000_-;_-&quot;₩&quot;* &quot;-&quot;_-;_-@_-"/>
    <numFmt numFmtId="231" formatCode="0.00_ "/>
  </numFmts>
  <fonts count="5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b/>
      <sz val="26"/>
      <name val="굴림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horizontal="center"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9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" fontId="5" fillId="0" borderId="16" xfId="0" applyNumberFormat="1" applyFont="1" applyBorder="1" applyAlignment="1" quotePrefix="1">
      <alignment vertical="center"/>
    </xf>
    <xf numFmtId="184" fontId="5" fillId="0" borderId="14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81" fontId="5" fillId="0" borderId="15" xfId="48" applyFont="1" applyBorder="1" applyAlignment="1">
      <alignment vertical="center"/>
    </xf>
    <xf numFmtId="191" fontId="5" fillId="0" borderId="15" xfId="48" applyNumberFormat="1" applyFont="1" applyBorder="1" applyAlignment="1">
      <alignment vertical="center"/>
    </xf>
    <xf numFmtId="181" fontId="4" fillId="33" borderId="10" xfId="48" applyFont="1" applyFill="1" applyBorder="1" applyAlignment="1">
      <alignment horizontal="center"/>
    </xf>
    <xf numFmtId="181" fontId="4" fillId="33" borderId="12" xfId="48" applyFont="1" applyFill="1" applyBorder="1" applyAlignment="1">
      <alignment horizontal="center" vertical="center"/>
    </xf>
    <xf numFmtId="181" fontId="5" fillId="0" borderId="30" xfId="48" applyFont="1" applyBorder="1" applyAlignment="1">
      <alignment vertical="center"/>
    </xf>
    <xf numFmtId="181" fontId="5" fillId="0" borderId="18" xfId="48" applyFont="1" applyBorder="1" applyAlignment="1">
      <alignment vertical="center"/>
    </xf>
    <xf numFmtId="181" fontId="5" fillId="0" borderId="20" xfId="48" applyFont="1" applyBorder="1" applyAlignment="1">
      <alignment vertical="center"/>
    </xf>
    <xf numFmtId="181" fontId="5" fillId="0" borderId="23" xfId="48" applyFont="1" applyBorder="1" applyAlignment="1">
      <alignment vertical="center"/>
    </xf>
    <xf numFmtId="181" fontId="5" fillId="0" borderId="25" xfId="48" applyFont="1" applyBorder="1" applyAlignment="1">
      <alignment vertical="center"/>
    </xf>
    <xf numFmtId="181" fontId="5" fillId="0" borderId="26" xfId="48" applyFont="1" applyBorder="1" applyAlignment="1">
      <alignment vertical="center"/>
    </xf>
    <xf numFmtId="181" fontId="5" fillId="0" borderId="26" xfId="48" applyFont="1" applyBorder="1" applyAlignment="1">
      <alignment horizontal="center" vertical="center"/>
    </xf>
    <xf numFmtId="181" fontId="5" fillId="0" borderId="28" xfId="48" applyFont="1" applyBorder="1" applyAlignment="1">
      <alignment horizontal="center" vertical="center"/>
    </xf>
    <xf numFmtId="181" fontId="5" fillId="0" borderId="28" xfId="48" applyFont="1" applyBorder="1" applyAlignment="1">
      <alignment vertical="center"/>
    </xf>
    <xf numFmtId="181" fontId="5" fillId="0" borderId="23" xfId="48" applyNumberFormat="1" applyFont="1" applyBorder="1" applyAlignment="1">
      <alignment vertical="center"/>
    </xf>
    <xf numFmtId="181" fontId="5" fillId="0" borderId="15" xfId="48" applyNumberFormat="1" applyFont="1" applyBorder="1" applyAlignment="1">
      <alignment vertical="center"/>
    </xf>
    <xf numFmtId="184" fontId="8" fillId="0" borderId="16" xfId="0" applyNumberFormat="1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5" fillId="0" borderId="15" xfId="48" applyNumberFormat="1" applyFont="1" applyBorder="1" applyAlignment="1">
      <alignment horizontal="right" vertical="center"/>
    </xf>
    <xf numFmtId="181" fontId="5" fillId="0" borderId="15" xfId="48" applyFont="1" applyBorder="1" applyAlignment="1">
      <alignment horizontal="right" vertical="center"/>
    </xf>
    <xf numFmtId="193" fontId="5" fillId="0" borderId="15" xfId="0" applyNumberFormat="1" applyFont="1" applyBorder="1" applyAlignment="1">
      <alignment vertical="center"/>
    </xf>
    <xf numFmtId="189" fontId="5" fillId="0" borderId="23" xfId="0" applyNumberFormat="1" applyFont="1" applyBorder="1" applyAlignment="1">
      <alignment vertical="center"/>
    </xf>
    <xf numFmtId="195" fontId="5" fillId="0" borderId="15" xfId="48" applyNumberFormat="1" applyFont="1" applyBorder="1" applyAlignment="1">
      <alignment vertical="center"/>
    </xf>
    <xf numFmtId="191" fontId="5" fillId="0" borderId="15" xfId="48" applyNumberFormat="1" applyFont="1" applyBorder="1" applyAlignment="1">
      <alignment horizontal="right" vertical="center"/>
    </xf>
    <xf numFmtId="192" fontId="5" fillId="0" borderId="15" xfId="48" applyNumberFormat="1" applyFont="1" applyBorder="1" applyAlignment="1">
      <alignment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31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48" applyFont="1" applyAlignment="1">
      <alignment/>
    </xf>
    <xf numFmtId="0" fontId="5" fillId="0" borderId="0" xfId="0" applyFont="1" applyAlignment="1">
      <alignment horizontal="center"/>
    </xf>
    <xf numFmtId="184" fontId="5" fillId="0" borderId="20" xfId="0" applyNumberFormat="1" applyFont="1" applyBorder="1" applyAlignment="1">
      <alignment horizontal="center" vertical="center"/>
    </xf>
    <xf numFmtId="184" fontId="5" fillId="0" borderId="26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48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4" fillId="33" borderId="32" xfId="0" applyNumberFormat="1" applyFont="1" applyFill="1" applyBorder="1" applyAlignment="1">
      <alignment horizontal="left" vertical="center"/>
    </xf>
    <xf numFmtId="41" fontId="4" fillId="33" borderId="11" xfId="0" applyNumberFormat="1" applyFont="1" applyFill="1" applyBorder="1" applyAlignment="1">
      <alignment horizontal="left" vertical="center"/>
    </xf>
    <xf numFmtId="41" fontId="4" fillId="33" borderId="32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4" fillId="33" borderId="13" xfId="0" applyNumberFormat="1" applyFont="1" applyFill="1" applyBorder="1" applyAlignment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3" xfId="48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84" fontId="5" fillId="0" borderId="27" xfId="0" applyNumberFormat="1" applyFont="1" applyBorder="1" applyAlignment="1">
      <alignment horizontal="left" vertical="center"/>
    </xf>
    <xf numFmtId="181" fontId="5" fillId="0" borderId="26" xfId="48" applyFont="1" applyBorder="1" applyAlignment="1">
      <alignment horizontal="left" vertical="center"/>
    </xf>
    <xf numFmtId="184" fontId="12" fillId="0" borderId="26" xfId="0" applyNumberFormat="1" applyFont="1" applyBorder="1" applyAlignment="1">
      <alignment horizontal="left" vertical="top"/>
    </xf>
    <xf numFmtId="184" fontId="5" fillId="0" borderId="26" xfId="0" applyNumberFormat="1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41" fontId="17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7" fillId="0" borderId="33" xfId="0" applyNumberFormat="1" applyFont="1" applyBorder="1" applyAlignment="1">
      <alignment horizontal="center" vertical="center"/>
    </xf>
    <xf numFmtId="41" fontId="21" fillId="0" borderId="33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34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33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62" applyFo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20" fillId="0" borderId="0" xfId="62" applyFont="1" applyAlignment="1">
      <alignment horizontal="right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30" xfId="62" applyFont="1" applyBorder="1" applyAlignment="1">
      <alignment horizontal="center" vertical="center"/>
      <protection/>
    </xf>
    <xf numFmtId="41" fontId="17" fillId="0" borderId="15" xfId="62" applyNumberFormat="1" applyFont="1" applyBorder="1" applyAlignment="1">
      <alignment horizontal="center" vertical="center"/>
      <protection/>
    </xf>
    <xf numFmtId="0" fontId="17" fillId="0" borderId="31" xfId="62" applyFont="1" applyBorder="1" applyAlignment="1">
      <alignment horizontal="center" vertical="center"/>
      <protection/>
    </xf>
    <xf numFmtId="41" fontId="17" fillId="0" borderId="16" xfId="62" applyNumberFormat="1" applyFont="1" applyBorder="1">
      <alignment vertical="center"/>
      <protection/>
    </xf>
    <xf numFmtId="41" fontId="17" fillId="0" borderId="16" xfId="62" applyNumberFormat="1" applyFont="1" applyBorder="1" applyAlignment="1">
      <alignment vertical="center"/>
      <protection/>
    </xf>
    <xf numFmtId="205" fontId="5" fillId="0" borderId="23" xfId="48" applyNumberFormat="1" applyFont="1" applyBorder="1" applyAlignment="1">
      <alignment vertical="center"/>
    </xf>
    <xf numFmtId="205" fontId="5" fillId="0" borderId="23" xfId="0" applyNumberFormat="1" applyFont="1" applyBorder="1" applyAlignment="1">
      <alignment vertical="center"/>
    </xf>
    <xf numFmtId="10" fontId="5" fillId="0" borderId="23" xfId="43" applyNumberFormat="1" applyFont="1" applyBorder="1" applyAlignment="1">
      <alignment vertical="center"/>
    </xf>
    <xf numFmtId="205" fontId="5" fillId="0" borderId="18" xfId="0" applyNumberFormat="1" applyFont="1" applyBorder="1" applyAlignment="1">
      <alignment vertical="center"/>
    </xf>
    <xf numFmtId="215" fontId="5" fillId="0" borderId="23" xfId="43" applyNumberFormat="1" applyFont="1" applyBorder="1" applyAlignment="1">
      <alignment vertical="center"/>
    </xf>
    <xf numFmtId="184" fontId="17" fillId="0" borderId="33" xfId="0" applyNumberFormat="1" applyFont="1" applyBorder="1" applyAlignment="1">
      <alignment horizontal="center" vertical="center"/>
    </xf>
    <xf numFmtId="184" fontId="21" fillId="0" borderId="33" xfId="0" applyNumberFormat="1" applyFont="1" applyBorder="1" applyAlignment="1">
      <alignment horizontal="center" vertical="center"/>
    </xf>
    <xf numFmtId="181" fontId="4" fillId="33" borderId="32" xfId="48" applyFont="1" applyFill="1" applyBorder="1" applyAlignment="1">
      <alignment horizontal="left" vertical="center"/>
    </xf>
    <xf numFmtId="181" fontId="4" fillId="33" borderId="11" xfId="48" applyFont="1" applyFill="1" applyBorder="1" applyAlignment="1">
      <alignment horizontal="left" vertical="center"/>
    </xf>
    <xf numFmtId="181" fontId="4" fillId="33" borderId="32" xfId="48" applyFont="1" applyFill="1" applyBorder="1" applyAlignment="1">
      <alignment horizontal="center" vertical="center"/>
    </xf>
    <xf numFmtId="181" fontId="4" fillId="33" borderId="11" xfId="48" applyFont="1" applyFill="1" applyBorder="1" applyAlignment="1">
      <alignment horizontal="center" vertical="center"/>
    </xf>
    <xf numFmtId="181" fontId="4" fillId="33" borderId="13" xfId="48" applyFont="1" applyFill="1" applyBorder="1" applyAlignment="1">
      <alignment horizontal="center" vertical="center"/>
    </xf>
    <xf numFmtId="0" fontId="17" fillId="0" borderId="23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41" fontId="17" fillId="0" borderId="35" xfId="62" applyNumberFormat="1" applyFont="1" applyBorder="1" applyAlignment="1">
      <alignment vertical="center"/>
      <protection/>
    </xf>
    <xf numFmtId="0" fontId="17" fillId="0" borderId="36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/>
      <protection/>
    </xf>
    <xf numFmtId="41" fontId="17" fillId="0" borderId="21" xfId="62" applyNumberFormat="1" applyFont="1" applyBorder="1">
      <alignment vertical="center"/>
      <protection/>
    </xf>
    <xf numFmtId="41" fontId="17" fillId="0" borderId="19" xfId="62" applyNumberFormat="1" applyFont="1" applyBorder="1" applyAlignment="1">
      <alignment horizontal="center" vertical="center"/>
      <protection/>
    </xf>
    <xf numFmtId="0" fontId="17" fillId="34" borderId="15" xfId="0" applyNumberFormat="1" applyFont="1" applyFill="1" applyBorder="1" applyAlignment="1">
      <alignment horizontal="center" vertical="center" wrapText="1"/>
    </xf>
    <xf numFmtId="41" fontId="17" fillId="0" borderId="33" xfId="0" applyNumberFormat="1" applyFont="1" applyFill="1" applyBorder="1" applyAlignment="1">
      <alignment horizontal="center" vertical="center"/>
    </xf>
    <xf numFmtId="0" fontId="17" fillId="0" borderId="39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3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90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41" fontId="17" fillId="0" borderId="40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1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2" fontId="5" fillId="0" borderId="26" xfId="0" applyNumberFormat="1" applyFont="1" applyBorder="1" applyAlignment="1">
      <alignment horizontal="center" vertical="center"/>
    </xf>
    <xf numFmtId="219" fontId="5" fillId="0" borderId="26" xfId="0" applyNumberFormat="1" applyFont="1" applyBorder="1" applyAlignment="1">
      <alignment horizontal="left" vertical="center"/>
    </xf>
    <xf numFmtId="42" fontId="5" fillId="0" borderId="26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42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46" xfId="0" applyFont="1" applyBorder="1" applyAlignment="1">
      <alignment/>
    </xf>
    <xf numFmtId="41" fontId="5" fillId="0" borderId="27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228" fontId="5" fillId="0" borderId="26" xfId="0" applyNumberFormat="1" applyFont="1" applyBorder="1" applyAlignment="1">
      <alignment horizontal="center" vertical="center"/>
    </xf>
    <xf numFmtId="224" fontId="5" fillId="0" borderId="26" xfId="0" applyNumberFormat="1" applyFont="1" applyBorder="1" applyAlignment="1">
      <alignment horizontal="center" vertical="center"/>
    </xf>
    <xf numFmtId="42" fontId="5" fillId="0" borderId="26" xfId="0" applyNumberFormat="1" applyFont="1" applyBorder="1" applyAlignment="1">
      <alignment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81" fontId="5" fillId="0" borderId="48" xfId="48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38" xfId="0" applyFont="1" applyBorder="1" applyAlignment="1">
      <alignment vertical="center"/>
    </xf>
    <xf numFmtId="221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42" fontId="8" fillId="0" borderId="4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229" fontId="5" fillId="0" borderId="26" xfId="0" applyNumberFormat="1" applyFont="1" applyBorder="1" applyAlignment="1">
      <alignment horizontal="center" vertical="center"/>
    </xf>
    <xf numFmtId="41" fontId="17" fillId="34" borderId="50" xfId="0" applyNumberFormat="1" applyFont="1" applyFill="1" applyBorder="1" applyAlignment="1">
      <alignment horizontal="center" vertical="center"/>
    </xf>
    <xf numFmtId="41" fontId="17" fillId="0" borderId="51" xfId="0" applyNumberFormat="1" applyFont="1" applyBorder="1" applyAlignment="1">
      <alignment vertical="center"/>
    </xf>
    <xf numFmtId="184" fontId="17" fillId="0" borderId="51" xfId="0" applyNumberFormat="1" applyFont="1" applyBorder="1" applyAlignment="1">
      <alignment horizontal="center" vertical="center"/>
    </xf>
    <xf numFmtId="41" fontId="21" fillId="0" borderId="51" xfId="0" applyNumberFormat="1" applyFont="1" applyBorder="1" applyAlignment="1">
      <alignment horizontal="center" vertical="center"/>
    </xf>
    <xf numFmtId="41" fontId="17" fillId="0" borderId="51" xfId="0" applyNumberFormat="1" applyFont="1" applyFill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197" fontId="17" fillId="0" borderId="50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4" xfId="62" applyFont="1" applyBorder="1" applyAlignment="1">
      <alignment horizontal="center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41" fontId="17" fillId="0" borderId="20" xfId="62" applyNumberFormat="1" applyFont="1" applyBorder="1" applyAlignment="1">
      <alignment horizontal="center" vertical="center"/>
      <protection/>
    </xf>
    <xf numFmtId="41" fontId="17" fillId="0" borderId="15" xfId="62" applyNumberFormat="1" applyFont="1" applyBorder="1" applyAlignment="1">
      <alignment horizontal="center" vertical="center"/>
      <protection/>
    </xf>
    <xf numFmtId="0" fontId="17" fillId="0" borderId="23" xfId="62" applyFont="1" applyBorder="1" applyAlignment="1">
      <alignment horizontal="center" vertical="center"/>
      <protection/>
    </xf>
    <xf numFmtId="0" fontId="17" fillId="0" borderId="52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 wrapText="1"/>
      <protection/>
    </xf>
    <xf numFmtId="0" fontId="17" fillId="0" borderId="3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7" fillId="0" borderId="53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 wrapText="1" shrinkToFit="1"/>
      <protection/>
    </xf>
    <xf numFmtId="0" fontId="17" fillId="0" borderId="18" xfId="62" applyFont="1" applyBorder="1" applyAlignment="1">
      <alignment horizontal="center" vertical="center" wrapText="1" shrinkToFit="1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54" xfId="62" applyFont="1" applyBorder="1" applyAlignment="1">
      <alignment horizontal="center" vertical="center"/>
      <protection/>
    </xf>
    <xf numFmtId="0" fontId="21" fillId="0" borderId="55" xfId="62" applyBorder="1">
      <alignment vertical="center"/>
      <protection/>
    </xf>
    <xf numFmtId="0" fontId="21" fillId="0" borderId="52" xfId="62" applyBorder="1">
      <alignment vertical="center"/>
      <protection/>
    </xf>
    <xf numFmtId="0" fontId="17" fillId="0" borderId="24" xfId="62" applyFont="1" applyBorder="1" applyAlignment="1">
      <alignment horizontal="center" vertical="center"/>
      <protection/>
    </xf>
    <xf numFmtId="0" fontId="17" fillId="0" borderId="35" xfId="62" applyFont="1" applyBorder="1" applyAlignment="1">
      <alignment horizontal="center" vertical="center"/>
      <protection/>
    </xf>
    <xf numFmtId="0" fontId="17" fillId="0" borderId="56" xfId="62" applyFont="1" applyBorder="1" applyAlignment="1">
      <alignment horizontal="center" vertical="center"/>
      <protection/>
    </xf>
    <xf numFmtId="0" fontId="17" fillId="0" borderId="57" xfId="62" applyFont="1" applyBorder="1" applyAlignment="1">
      <alignment horizontal="center" vertical="center"/>
      <protection/>
    </xf>
    <xf numFmtId="41" fontId="17" fillId="0" borderId="16" xfId="62" applyNumberFormat="1" applyFont="1" applyBorder="1" applyAlignment="1">
      <alignment horizontal="center" vertical="center"/>
      <protection/>
    </xf>
    <xf numFmtId="41" fontId="17" fillId="0" borderId="18" xfId="62" applyNumberFormat="1" applyFont="1" applyBorder="1" applyAlignment="1">
      <alignment horizontal="center" vertical="center"/>
      <protection/>
    </xf>
    <xf numFmtId="0" fontId="18" fillId="0" borderId="0" xfId="62" applyFont="1" applyAlignment="1">
      <alignment horizontal="center" vertical="center"/>
      <protection/>
    </xf>
    <xf numFmtId="0" fontId="17" fillId="0" borderId="43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 wrapText="1"/>
      <protection/>
    </xf>
    <xf numFmtId="0" fontId="17" fillId="0" borderId="18" xfId="62" applyFont="1" applyBorder="1" applyAlignment="1">
      <alignment horizontal="center" vertical="center" wrapText="1"/>
      <protection/>
    </xf>
    <xf numFmtId="0" fontId="17" fillId="0" borderId="38" xfId="62" applyFont="1" applyBorder="1" applyAlignment="1">
      <alignment horizontal="center" vertical="center" wrapText="1"/>
      <protection/>
    </xf>
    <xf numFmtId="0" fontId="17" fillId="0" borderId="58" xfId="62" applyFont="1" applyBorder="1" applyAlignment="1">
      <alignment horizontal="center" vertical="center" wrapText="1"/>
      <protection/>
    </xf>
    <xf numFmtId="0" fontId="17" fillId="0" borderId="59" xfId="62" applyFont="1" applyBorder="1" applyAlignment="1">
      <alignment horizontal="center" vertical="center"/>
      <protection/>
    </xf>
    <xf numFmtId="0" fontId="17" fillId="0" borderId="60" xfId="62" applyFont="1" applyBorder="1" applyAlignment="1">
      <alignment horizontal="center" vertical="center"/>
      <protection/>
    </xf>
    <xf numFmtId="0" fontId="17" fillId="0" borderId="61" xfId="62" applyFont="1" applyBorder="1" applyAlignment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41" fontId="17" fillId="0" borderId="62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41" fontId="17" fillId="0" borderId="63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41" fontId="17" fillId="0" borderId="51" xfId="0" applyNumberFormat="1" applyFont="1" applyBorder="1" applyAlignment="1">
      <alignment horizontal="center" vertical="center"/>
    </xf>
    <xf numFmtId="41" fontId="17" fillId="0" borderId="55" xfId="0" applyNumberFormat="1" applyFont="1" applyBorder="1" applyAlignment="1">
      <alignment horizontal="center" vertical="center"/>
    </xf>
    <xf numFmtId="41" fontId="17" fillId="0" borderId="31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7" fillId="0" borderId="30" xfId="0" applyNumberFormat="1" applyFont="1" applyBorder="1" applyAlignment="1">
      <alignment horizontal="center" vertical="center"/>
    </xf>
    <xf numFmtId="41" fontId="17" fillId="0" borderId="40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41" fontId="17" fillId="0" borderId="64" xfId="0" applyNumberFormat="1" applyFont="1" applyBorder="1" applyAlignment="1">
      <alignment horizontal="center" vertical="center"/>
    </xf>
    <xf numFmtId="41" fontId="17" fillId="0" borderId="65" xfId="0" applyNumberFormat="1" applyFont="1" applyBorder="1" applyAlignment="1">
      <alignment horizontal="center" vertical="center"/>
    </xf>
    <xf numFmtId="41" fontId="17" fillId="0" borderId="66" xfId="0" applyNumberFormat="1" applyFont="1" applyBorder="1" applyAlignment="1">
      <alignment horizontal="center" vertical="center"/>
    </xf>
    <xf numFmtId="41" fontId="17" fillId="0" borderId="23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41" fontId="17" fillId="0" borderId="52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시공두께및안정화재설치기준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2"/>
  <sheetViews>
    <sheetView tabSelected="1" zoomScale="75" zoomScaleNormal="75" zoomScalePageLayoutView="0" workbookViewId="0" topLeftCell="A1">
      <selection activeCell="A10" sqref="A10"/>
    </sheetView>
  </sheetViews>
  <sheetFormatPr defaultColWidth="9.00390625" defaultRowHeight="14.25"/>
  <cols>
    <col min="1" max="12" width="9.00390625" style="101" customWidth="1"/>
    <col min="13" max="13" width="12.75390625" style="101" customWidth="1"/>
    <col min="14" max="16384" width="9.00390625" style="101" customWidth="1"/>
  </cols>
  <sheetData>
    <row r="5" spans="3:8" ht="30" customHeight="1">
      <c r="C5" s="203"/>
      <c r="D5" s="203"/>
      <c r="E5" s="203"/>
      <c r="F5" s="203"/>
      <c r="G5" s="203"/>
      <c r="H5" s="203"/>
    </row>
    <row r="6" spans="3:8" ht="18.75">
      <c r="C6" s="203"/>
      <c r="D6" s="203"/>
      <c r="E6" s="203"/>
      <c r="F6" s="203"/>
      <c r="G6" s="203"/>
      <c r="H6" s="203"/>
    </row>
    <row r="7" spans="1:13" ht="27.75" customHeight="1">
      <c r="A7" s="204" t="s">
        <v>232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ht="13.5" customHeight="1"/>
    <row r="9" spans="1:13" ht="27">
      <c r="A9" s="205" t="s">
        <v>252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22" spans="1:13" ht="25.5">
      <c r="A22" s="206" t="s">
        <v>105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</sheetData>
  <sheetProtection/>
  <mergeCells count="3">
    <mergeCell ref="A7:M7"/>
    <mergeCell ref="A9:M9"/>
    <mergeCell ref="A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8" sqref="E18"/>
    </sheetView>
  </sheetViews>
  <sheetFormatPr defaultColWidth="10.00390625" defaultRowHeight="19.5" customHeight="1"/>
  <cols>
    <col min="1" max="1" width="11.75390625" style="115" customWidth="1"/>
    <col min="2" max="3" width="12.125" style="115" customWidth="1"/>
    <col min="4" max="4" width="14.50390625" style="115" customWidth="1"/>
    <col min="5" max="5" width="12.375" style="115" customWidth="1"/>
    <col min="6" max="6" width="15.625" style="114" customWidth="1"/>
    <col min="7" max="7" width="14.75390625" style="115" bestFit="1" customWidth="1"/>
    <col min="8" max="8" width="15.00390625" style="115" bestFit="1" customWidth="1"/>
    <col min="9" max="9" width="12.875" style="114" customWidth="1"/>
    <col min="10" max="16384" width="10.00390625" style="114" customWidth="1"/>
  </cols>
  <sheetData>
    <row r="1" spans="1:9" ht="19.5" customHeight="1">
      <c r="A1" s="232" t="s">
        <v>233</v>
      </c>
      <c r="B1" s="232"/>
      <c r="C1" s="232"/>
      <c r="D1" s="232"/>
      <c r="E1" s="232"/>
      <c r="F1" s="232"/>
      <c r="G1" s="232"/>
      <c r="H1" s="232"/>
      <c r="I1" s="232"/>
    </row>
    <row r="2" spans="8:9" ht="19.5" customHeight="1" thickBot="1">
      <c r="H2" s="116"/>
      <c r="I2" s="116" t="s">
        <v>114</v>
      </c>
    </row>
    <row r="3" spans="1:9" ht="24.75" customHeight="1">
      <c r="A3" s="211" t="s">
        <v>115</v>
      </c>
      <c r="B3" s="220" t="s">
        <v>116</v>
      </c>
      <c r="C3" s="235" t="s">
        <v>117</v>
      </c>
      <c r="D3" s="222" t="s">
        <v>118</v>
      </c>
      <c r="E3" s="237" t="s">
        <v>119</v>
      </c>
      <c r="F3" s="233" t="s">
        <v>120</v>
      </c>
      <c r="G3" s="234"/>
      <c r="H3" s="239" t="s">
        <v>121</v>
      </c>
      <c r="I3" s="228" t="s">
        <v>122</v>
      </c>
    </row>
    <row r="4" spans="1:9" ht="24.75" customHeight="1" thickBot="1">
      <c r="A4" s="208"/>
      <c r="B4" s="221"/>
      <c r="C4" s="236"/>
      <c r="D4" s="210"/>
      <c r="E4" s="238"/>
      <c r="F4" s="117" t="s">
        <v>123</v>
      </c>
      <c r="G4" s="118" t="s">
        <v>124</v>
      </c>
      <c r="H4" s="240"/>
      <c r="I4" s="241"/>
    </row>
    <row r="5" spans="1:9" ht="24.75" customHeight="1">
      <c r="A5" s="211" t="s">
        <v>125</v>
      </c>
      <c r="B5" s="222" t="s">
        <v>126</v>
      </c>
      <c r="C5" s="223" t="s">
        <v>108</v>
      </c>
      <c r="D5" s="138" t="s">
        <v>127</v>
      </c>
      <c r="E5" s="228" t="s">
        <v>108</v>
      </c>
      <c r="F5" s="142" t="s">
        <v>110</v>
      </c>
      <c r="G5" s="212" t="s">
        <v>108</v>
      </c>
      <c r="H5" s="143" t="s">
        <v>110</v>
      </c>
      <c r="I5" s="144">
        <f>INT(최종단가산출!L17/10)</f>
        <v>12379</v>
      </c>
    </row>
    <row r="6" spans="1:9" ht="24.75" customHeight="1">
      <c r="A6" s="207"/>
      <c r="B6" s="209"/>
      <c r="C6" s="224"/>
      <c r="D6" s="120" t="s">
        <v>128</v>
      </c>
      <c r="E6" s="229"/>
      <c r="F6" s="218" t="s">
        <v>129</v>
      </c>
      <c r="G6" s="213"/>
      <c r="H6" s="122" t="s">
        <v>109</v>
      </c>
      <c r="I6" s="123">
        <f>INT(최종단가산출!L36/10)</f>
        <v>19058</v>
      </c>
    </row>
    <row r="7" spans="1:9" ht="24.75" customHeight="1">
      <c r="A7" s="207"/>
      <c r="B7" s="209"/>
      <c r="C7" s="225"/>
      <c r="D7" s="120" t="s">
        <v>130</v>
      </c>
      <c r="E7" s="227"/>
      <c r="F7" s="219"/>
      <c r="G7" s="121" t="s">
        <v>93</v>
      </c>
      <c r="H7" s="137" t="s">
        <v>111</v>
      </c>
      <c r="I7" s="124">
        <f>INT(최종단가산출!L56/10)</f>
        <v>22160</v>
      </c>
    </row>
    <row r="8" spans="1:9" ht="24.75" customHeight="1">
      <c r="A8" s="216" t="s">
        <v>131</v>
      </c>
      <c r="B8" s="209" t="s">
        <v>132</v>
      </c>
      <c r="C8" s="214" t="s">
        <v>108</v>
      </c>
      <c r="D8" s="120" t="s">
        <v>133</v>
      </c>
      <c r="E8" s="226" t="s">
        <v>108</v>
      </c>
      <c r="F8" s="139" t="s">
        <v>134</v>
      </c>
      <c r="G8" s="213" t="s">
        <v>136</v>
      </c>
      <c r="H8" s="137" t="s">
        <v>168</v>
      </c>
      <c r="I8" s="140">
        <f>INT(최종단가산출!L75/10)</f>
        <v>34733</v>
      </c>
    </row>
    <row r="9" spans="1:9" ht="24.75" customHeight="1">
      <c r="A9" s="216"/>
      <c r="B9" s="209"/>
      <c r="C9" s="225"/>
      <c r="D9" s="120" t="s">
        <v>130</v>
      </c>
      <c r="E9" s="227"/>
      <c r="F9" s="207" t="s">
        <v>135</v>
      </c>
      <c r="G9" s="213"/>
      <c r="H9" s="217" t="s">
        <v>137</v>
      </c>
      <c r="I9" s="230">
        <f>INT(최종단가산출!L94/10)</f>
        <v>46479</v>
      </c>
    </row>
    <row r="10" spans="1:9" ht="24.75" customHeight="1">
      <c r="A10" s="207" t="s">
        <v>138</v>
      </c>
      <c r="B10" s="209" t="s">
        <v>139</v>
      </c>
      <c r="C10" s="214" t="s">
        <v>108</v>
      </c>
      <c r="D10" s="120" t="s">
        <v>140</v>
      </c>
      <c r="E10" s="226" t="s">
        <v>108</v>
      </c>
      <c r="F10" s="207"/>
      <c r="G10" s="213"/>
      <c r="H10" s="217"/>
      <c r="I10" s="230"/>
    </row>
    <row r="11" spans="1:9" ht="24.75" customHeight="1">
      <c r="A11" s="207"/>
      <c r="B11" s="209"/>
      <c r="C11" s="215"/>
      <c r="D11" s="120" t="s">
        <v>141</v>
      </c>
      <c r="E11" s="227"/>
      <c r="F11" s="207"/>
      <c r="G11" s="121" t="s">
        <v>142</v>
      </c>
      <c r="H11" s="122" t="s">
        <v>143</v>
      </c>
      <c r="I11" s="124">
        <f>INT(최종단가산출!L113/10)</f>
        <v>53038</v>
      </c>
    </row>
    <row r="12" spans="1:9" ht="24.75" customHeight="1">
      <c r="A12" s="207" t="s">
        <v>144</v>
      </c>
      <c r="B12" s="209" t="s">
        <v>108</v>
      </c>
      <c r="C12" s="209" t="s">
        <v>145</v>
      </c>
      <c r="D12" s="119" t="s">
        <v>140</v>
      </c>
      <c r="E12" s="122" t="s">
        <v>146</v>
      </c>
      <c r="F12" s="207"/>
      <c r="G12" s="121" t="s">
        <v>136</v>
      </c>
      <c r="H12" s="122" t="s">
        <v>137</v>
      </c>
      <c r="I12" s="124">
        <f>INT(최종단가산출!L94/10)</f>
        <v>46479</v>
      </c>
    </row>
    <row r="13" spans="1:9" ht="24.75" customHeight="1">
      <c r="A13" s="207"/>
      <c r="B13" s="209"/>
      <c r="C13" s="209"/>
      <c r="D13" s="119" t="s">
        <v>147</v>
      </c>
      <c r="E13" s="149" t="s">
        <v>148</v>
      </c>
      <c r="F13" s="120" t="s">
        <v>149</v>
      </c>
      <c r="G13" s="213" t="s">
        <v>142</v>
      </c>
      <c r="H13" s="119" t="s">
        <v>150</v>
      </c>
      <c r="I13" s="123">
        <f>INT(최종단가산출!L132/10)</f>
        <v>65313</v>
      </c>
    </row>
    <row r="14" spans="1:9" ht="24.75" customHeight="1">
      <c r="A14" s="207" t="s">
        <v>151</v>
      </c>
      <c r="B14" s="209" t="s">
        <v>108</v>
      </c>
      <c r="C14" s="119" t="s">
        <v>152</v>
      </c>
      <c r="D14" s="119" t="s">
        <v>153</v>
      </c>
      <c r="E14" s="149" t="s">
        <v>146</v>
      </c>
      <c r="F14" s="120" t="s">
        <v>154</v>
      </c>
      <c r="G14" s="213"/>
      <c r="H14" s="119" t="s">
        <v>155</v>
      </c>
      <c r="I14" s="123">
        <f>INT(최종단가산출!L151/10)</f>
        <v>77587</v>
      </c>
    </row>
    <row r="15" spans="1:9" ht="24.75" customHeight="1" thickBot="1">
      <c r="A15" s="208"/>
      <c r="B15" s="210"/>
      <c r="C15" s="141" t="s">
        <v>158</v>
      </c>
      <c r="D15" s="118" t="s">
        <v>159</v>
      </c>
      <c r="E15" s="150" t="s">
        <v>148</v>
      </c>
      <c r="F15" s="148" t="s">
        <v>156</v>
      </c>
      <c r="G15" s="231"/>
      <c r="H15" s="118" t="s">
        <v>157</v>
      </c>
      <c r="I15" s="145">
        <f>INT(최종단가산출!L170/10)</f>
        <v>102136</v>
      </c>
    </row>
  </sheetData>
  <sheetProtection/>
  <mergeCells count="33">
    <mergeCell ref="I9:I10"/>
    <mergeCell ref="G13:G15"/>
    <mergeCell ref="A1:I1"/>
    <mergeCell ref="F3:G3"/>
    <mergeCell ref="C3:C4"/>
    <mergeCell ref="D3:D4"/>
    <mergeCell ref="E3:E4"/>
    <mergeCell ref="H3:H4"/>
    <mergeCell ref="I3:I4"/>
    <mergeCell ref="A3:A4"/>
    <mergeCell ref="B3:B4"/>
    <mergeCell ref="B5:B7"/>
    <mergeCell ref="C5:C7"/>
    <mergeCell ref="E10:E11"/>
    <mergeCell ref="E8:E9"/>
    <mergeCell ref="E5:E7"/>
    <mergeCell ref="C8:C9"/>
    <mergeCell ref="A12:A13"/>
    <mergeCell ref="H9:H10"/>
    <mergeCell ref="F6:F7"/>
    <mergeCell ref="G8:G10"/>
    <mergeCell ref="B12:B13"/>
    <mergeCell ref="C12:C13"/>
    <mergeCell ref="A14:A15"/>
    <mergeCell ref="B14:B15"/>
    <mergeCell ref="A5:A7"/>
    <mergeCell ref="G5:G6"/>
    <mergeCell ref="F9:F12"/>
    <mergeCell ref="A10:A11"/>
    <mergeCell ref="B10:B11"/>
    <mergeCell ref="C10:C11"/>
    <mergeCell ref="A8:A9"/>
    <mergeCell ref="B8:B9"/>
  </mergeCells>
  <printOptions/>
  <pageMargins left="0.8267716535433072" right="0.2755905511811024" top="1.299212598425197" bottom="0.984251968503937" header="0.5118110236220472" footer="0.5118110236220472"/>
  <pageSetup horizontalDpi="300" verticalDpi="300" orientation="landscape" paperSize="9" r:id="rId1"/>
  <headerFooter alignWithMargins="0">
    <oddHeader>&amp;L&amp;"굴림,보통"&amp;9&lt;자연표토복원공법&gt;&amp;R&amp;"굴림,보통"&amp;9&lt;2008년도 상반기 일위대가 적용&gt;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73"/>
  <sheetViews>
    <sheetView view="pageBreakPreview" zoomScale="85" zoomScaleSheetLayoutView="85" workbookViewId="0" topLeftCell="A97">
      <selection activeCell="A101" sqref="A101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234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100</v>
      </c>
      <c r="B4" s="46" t="s">
        <v>218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101</v>
      </c>
      <c r="B5" s="46" t="s">
        <v>51</v>
      </c>
      <c r="C5" s="23">
        <v>10</v>
      </c>
      <c r="D5" s="22" t="s">
        <v>32</v>
      </c>
      <c r="E5" s="86">
        <f>등재사항!E8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102</v>
      </c>
      <c r="B6" s="75" t="s">
        <v>218</v>
      </c>
      <c r="C6" s="23">
        <v>0.2</v>
      </c>
      <c r="D6" s="22" t="s">
        <v>33</v>
      </c>
      <c r="E6" s="86">
        <f>등재사항!E10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>INT(E7*C7)</f>
        <v>0</v>
      </c>
      <c r="G7" s="47">
        <f>단가산출근거!C17</f>
        <v>80830</v>
      </c>
      <c r="H7" s="86">
        <f t="shared" si="1"/>
        <v>1535</v>
      </c>
      <c r="I7" s="85"/>
      <c r="J7" s="85">
        <f t="shared" si="2"/>
        <v>0</v>
      </c>
      <c r="K7" s="86">
        <f>E7+G7+I7</f>
        <v>80830</v>
      </c>
      <c r="L7" s="86">
        <f t="shared" si="4"/>
        <v>1535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>INT(E8*C8)</f>
        <v>0</v>
      </c>
      <c r="G8" s="47">
        <f>단가산출근거!C19</f>
        <v>80531</v>
      </c>
      <c r="H8" s="86">
        <f t="shared" si="1"/>
        <v>2979</v>
      </c>
      <c r="I8" s="85"/>
      <c r="J8" s="85">
        <f t="shared" si="2"/>
        <v>0</v>
      </c>
      <c r="K8" s="86">
        <f>E8+G8+I8</f>
        <v>80531</v>
      </c>
      <c r="L8" s="86">
        <f t="shared" si="4"/>
        <v>2979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60547</v>
      </c>
      <c r="H9" s="86">
        <f t="shared" si="1"/>
        <v>7447</v>
      </c>
      <c r="I9" s="85"/>
      <c r="J9" s="85">
        <f t="shared" si="2"/>
        <v>0</v>
      </c>
      <c r="K9" s="86">
        <f t="shared" si="3"/>
        <v>60547</v>
      </c>
      <c r="L9" s="86">
        <f t="shared" si="4"/>
        <v>7447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11127</v>
      </c>
      <c r="F10" s="86">
        <f t="shared" si="0"/>
        <v>801</v>
      </c>
      <c r="G10" s="86">
        <f>단가산출근거!E29</f>
        <v>13681</v>
      </c>
      <c r="H10" s="86">
        <f t="shared" si="1"/>
        <v>985</v>
      </c>
      <c r="I10" s="86">
        <f>단가산출근거!E26</f>
        <v>63069</v>
      </c>
      <c r="J10" s="86">
        <f t="shared" si="2"/>
        <v>4540</v>
      </c>
      <c r="K10" s="86">
        <f>E10+G10+I10</f>
        <v>87877</v>
      </c>
      <c r="L10" s="86">
        <f t="shared" si="4"/>
        <v>6326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11127</v>
      </c>
      <c r="F11" s="86">
        <f t="shared" si="0"/>
        <v>801</v>
      </c>
      <c r="G11" s="86">
        <f>단가산출근거!E35</f>
        <v>14781</v>
      </c>
      <c r="H11" s="86">
        <f t="shared" si="1"/>
        <v>1064</v>
      </c>
      <c r="I11" s="86">
        <f>단가산출근거!E32</f>
        <v>11537</v>
      </c>
      <c r="J11" s="86">
        <f t="shared" si="2"/>
        <v>830</v>
      </c>
      <c r="K11" s="86">
        <f>E11+G11+I11</f>
        <v>37445</v>
      </c>
      <c r="L11" s="86">
        <f t="shared" si="4"/>
        <v>2695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22325</v>
      </c>
      <c r="F12" s="86">
        <f t="shared" si="0"/>
        <v>1607</v>
      </c>
      <c r="G12" s="86">
        <f>단가산출근거!E41</f>
        <v>14781</v>
      </c>
      <c r="H12" s="86">
        <f t="shared" si="1"/>
        <v>1064</v>
      </c>
      <c r="I12" s="86">
        <f>단가산출근거!E38</f>
        <v>6008</v>
      </c>
      <c r="J12" s="86">
        <f t="shared" si="2"/>
        <v>432</v>
      </c>
      <c r="K12" s="86">
        <f>E12+G12+I12</f>
        <v>43114</v>
      </c>
      <c r="L12" s="86">
        <f t="shared" si="4"/>
        <v>3103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19656</v>
      </c>
      <c r="F13" s="86">
        <f t="shared" si="0"/>
        <v>7115</v>
      </c>
      <c r="G13" s="86">
        <f>단가산출근거!E48</f>
        <v>14781</v>
      </c>
      <c r="H13" s="86">
        <f t="shared" si="1"/>
        <v>5350</v>
      </c>
      <c r="I13" s="86">
        <f>단가산출근거!E45</f>
        <v>9690</v>
      </c>
      <c r="J13" s="86">
        <f t="shared" si="2"/>
        <v>3507</v>
      </c>
      <c r="K13" s="86">
        <f>E13+G13+I13</f>
        <v>44127</v>
      </c>
      <c r="L13" s="86">
        <f t="shared" si="4"/>
        <v>15972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2727</v>
      </c>
      <c r="G15" s="84"/>
      <c r="H15" s="84">
        <v>0</v>
      </c>
      <c r="I15" s="94"/>
      <c r="J15" s="94">
        <v>0</v>
      </c>
      <c r="K15" s="94"/>
      <c r="L15" s="86">
        <f t="shared" si="4"/>
        <v>2727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408.48</v>
      </c>
      <c r="G16" s="84"/>
      <c r="H16" s="86">
        <v>0</v>
      </c>
      <c r="I16" s="94"/>
      <c r="J16" s="94">
        <v>0</v>
      </c>
      <c r="K16" s="94"/>
      <c r="L16" s="86">
        <f t="shared" si="4"/>
        <v>408.48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94059.48</v>
      </c>
      <c r="G17" s="84"/>
      <c r="H17" s="94">
        <f>SUM(H4:H16)</f>
        <v>20424</v>
      </c>
      <c r="I17" s="94"/>
      <c r="J17" s="94">
        <f>SUM(J4:J16)</f>
        <v>9314</v>
      </c>
      <c r="K17" s="94"/>
      <c r="L17" s="94">
        <f>SUM(L4:L16)</f>
        <v>123797.48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235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100</v>
      </c>
      <c r="B23" s="46" t="str">
        <f>B4</f>
        <v>나무숲녹화용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101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102</v>
      </c>
      <c r="B25" s="75" t="str">
        <f>B23</f>
        <v>나무숲녹화용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47">
        <f aca="true" t="shared" si="10" ref="G26:G32">G7</f>
        <v>80830</v>
      </c>
      <c r="H26" s="86">
        <f t="shared" si="6"/>
        <v>2020</v>
      </c>
      <c r="I26" s="85"/>
      <c r="J26" s="85">
        <f t="shared" si="7"/>
        <v>0</v>
      </c>
      <c r="K26" s="86">
        <f t="shared" si="8"/>
        <v>80830</v>
      </c>
      <c r="L26" s="86">
        <f t="shared" si="9"/>
        <v>2020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47">
        <f t="shared" si="10"/>
        <v>80531</v>
      </c>
      <c r="H27" s="86">
        <f t="shared" si="6"/>
        <v>3946</v>
      </c>
      <c r="I27" s="85"/>
      <c r="J27" s="85">
        <f t="shared" si="7"/>
        <v>0</v>
      </c>
      <c r="K27" s="86">
        <f t="shared" si="8"/>
        <v>80531</v>
      </c>
      <c r="L27" s="86">
        <f t="shared" si="9"/>
        <v>3946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47">
        <f t="shared" si="10"/>
        <v>60547</v>
      </c>
      <c r="H28" s="86">
        <f t="shared" si="6"/>
        <v>8779</v>
      </c>
      <c r="I28" s="85"/>
      <c r="J28" s="85">
        <f t="shared" si="7"/>
        <v>0</v>
      </c>
      <c r="K28" s="86">
        <f t="shared" si="8"/>
        <v>60547</v>
      </c>
      <c r="L28" s="86">
        <f t="shared" si="9"/>
        <v>8779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11127</v>
      </c>
      <c r="F29" s="86">
        <f t="shared" si="5"/>
        <v>1635</v>
      </c>
      <c r="G29" s="86">
        <f t="shared" si="10"/>
        <v>13681</v>
      </c>
      <c r="H29" s="86">
        <f t="shared" si="6"/>
        <v>2011</v>
      </c>
      <c r="I29" s="86">
        <f>I10</f>
        <v>63069</v>
      </c>
      <c r="J29" s="86">
        <f t="shared" si="7"/>
        <v>9271</v>
      </c>
      <c r="K29" s="86">
        <f>E29+G29+I29</f>
        <v>87877</v>
      </c>
      <c r="L29" s="86">
        <f t="shared" si="9"/>
        <v>12917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11127</v>
      </c>
      <c r="F30" s="86">
        <f t="shared" si="5"/>
        <v>1635</v>
      </c>
      <c r="G30" s="86">
        <f t="shared" si="10"/>
        <v>14781</v>
      </c>
      <c r="H30" s="86">
        <f t="shared" si="6"/>
        <v>2172</v>
      </c>
      <c r="I30" s="86">
        <f>I11</f>
        <v>11537</v>
      </c>
      <c r="J30" s="86">
        <f t="shared" si="7"/>
        <v>1695</v>
      </c>
      <c r="K30" s="86">
        <f>E30+G30+I30</f>
        <v>37445</v>
      </c>
      <c r="L30" s="86">
        <f t="shared" si="9"/>
        <v>5502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22325</v>
      </c>
      <c r="F31" s="86">
        <f t="shared" si="5"/>
        <v>3281</v>
      </c>
      <c r="G31" s="86">
        <f t="shared" si="10"/>
        <v>14781</v>
      </c>
      <c r="H31" s="86">
        <f t="shared" si="6"/>
        <v>2172</v>
      </c>
      <c r="I31" s="86">
        <f>I12</f>
        <v>6008</v>
      </c>
      <c r="J31" s="86">
        <f t="shared" si="7"/>
        <v>883</v>
      </c>
      <c r="K31" s="86">
        <f>E31+G31+I31</f>
        <v>43114</v>
      </c>
      <c r="L31" s="86">
        <f t="shared" si="9"/>
        <v>6336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19656</v>
      </c>
      <c r="F32" s="86">
        <f t="shared" si="5"/>
        <v>8491</v>
      </c>
      <c r="G32" s="86">
        <f t="shared" si="10"/>
        <v>14781</v>
      </c>
      <c r="H32" s="86">
        <f t="shared" si="6"/>
        <v>6385</v>
      </c>
      <c r="I32" s="86">
        <f>I13</f>
        <v>9690</v>
      </c>
      <c r="J32" s="86">
        <f t="shared" si="7"/>
        <v>4186</v>
      </c>
      <c r="K32" s="86">
        <f>E32+G32+I32</f>
        <v>44127</v>
      </c>
      <c r="L32" s="86">
        <f t="shared" si="9"/>
        <v>19062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4267</v>
      </c>
      <c r="G34" s="84"/>
      <c r="H34" s="84"/>
      <c r="I34" s="94"/>
      <c r="J34" s="94"/>
      <c r="K34" s="94"/>
      <c r="L34" s="94">
        <f>$F$34</f>
        <v>4267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549.7</v>
      </c>
      <c r="G35" s="84"/>
      <c r="H35" s="86"/>
      <c r="I35" s="94"/>
      <c r="J35" s="94"/>
      <c r="K35" s="94"/>
      <c r="L35" s="94">
        <f>SUM(F35:K35)</f>
        <v>549.7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147058.7</v>
      </c>
      <c r="G36" s="84"/>
      <c r="H36" s="94">
        <f>SUM(H23:H35)</f>
        <v>27485</v>
      </c>
      <c r="I36" s="94"/>
      <c r="J36" s="94">
        <f>SUM(J23:J35)</f>
        <v>16046</v>
      </c>
      <c r="K36" s="94"/>
      <c r="L36" s="94">
        <f>SUM(L23:L35)</f>
        <v>190589.7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1.5" customHeight="1">
      <c r="A41" s="17" t="s">
        <v>236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162</v>
      </c>
      <c r="B42" s="46" t="str">
        <f>B23</f>
        <v>나무숲녹화용</v>
      </c>
      <c r="C42" s="48">
        <v>110</v>
      </c>
      <c r="D42" s="22" t="s">
        <v>31</v>
      </c>
      <c r="E42" s="86">
        <f>E23</f>
        <v>840</v>
      </c>
      <c r="F42" s="86">
        <f aca="true" t="shared" si="11" ref="F42:F52">INT(E42*C42)</f>
        <v>92400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52">E42+G42+I42</f>
        <v>840</v>
      </c>
      <c r="L42" s="86">
        <f aca="true" t="shared" si="15" ref="L42:L52">+J42+H42+F42</f>
        <v>92400</v>
      </c>
      <c r="M42" s="62"/>
    </row>
    <row r="43" spans="1:13" ht="30" customHeight="1">
      <c r="A43" s="21" t="s">
        <v>163</v>
      </c>
      <c r="B43" s="46" t="s">
        <v>164</v>
      </c>
      <c r="C43" s="48">
        <v>20</v>
      </c>
      <c r="D43" s="22" t="s">
        <v>32</v>
      </c>
      <c r="E43" s="86">
        <f>E24</f>
        <v>40</v>
      </c>
      <c r="F43" s="86">
        <f t="shared" si="11"/>
        <v>800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800</v>
      </c>
      <c r="M43" s="62"/>
    </row>
    <row r="44" spans="1:13" ht="30" customHeight="1">
      <c r="A44" s="21" t="s">
        <v>102</v>
      </c>
      <c r="B44" s="75" t="str">
        <f>B42</f>
        <v>나무숲녹화용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0.025</v>
      </c>
      <c r="D45" s="22" t="s">
        <v>16</v>
      </c>
      <c r="E45" s="85"/>
      <c r="F45" s="85">
        <f t="shared" si="11"/>
        <v>0</v>
      </c>
      <c r="G45" s="47">
        <f aca="true" t="shared" si="16" ref="G45:G51">G26</f>
        <v>80830</v>
      </c>
      <c r="H45" s="86">
        <f t="shared" si="12"/>
        <v>2020</v>
      </c>
      <c r="I45" s="85"/>
      <c r="J45" s="85">
        <f t="shared" si="13"/>
        <v>0</v>
      </c>
      <c r="K45" s="86">
        <f t="shared" si="14"/>
        <v>80830</v>
      </c>
      <c r="L45" s="86">
        <f t="shared" si="15"/>
        <v>2020</v>
      </c>
      <c r="M45" s="44"/>
    </row>
    <row r="46" spans="1:13" ht="30" customHeight="1">
      <c r="A46" s="21" t="s">
        <v>17</v>
      </c>
      <c r="B46" s="22"/>
      <c r="C46" s="72">
        <v>0.049</v>
      </c>
      <c r="D46" s="22" t="s">
        <v>16</v>
      </c>
      <c r="E46" s="85"/>
      <c r="F46" s="85">
        <f t="shared" si="11"/>
        <v>0</v>
      </c>
      <c r="G46" s="47">
        <f t="shared" si="16"/>
        <v>80531</v>
      </c>
      <c r="H46" s="86">
        <f t="shared" si="12"/>
        <v>3946</v>
      </c>
      <c r="I46" s="85"/>
      <c r="J46" s="85">
        <f t="shared" si="13"/>
        <v>0</v>
      </c>
      <c r="K46" s="86">
        <f t="shared" si="14"/>
        <v>80531</v>
      </c>
      <c r="L46" s="86">
        <f t="shared" si="15"/>
        <v>3946</v>
      </c>
      <c r="M46" s="24"/>
    </row>
    <row r="47" spans="1:13" ht="30" customHeight="1">
      <c r="A47" s="21" t="s">
        <v>18</v>
      </c>
      <c r="B47" s="22"/>
      <c r="C47" s="72">
        <v>0.145</v>
      </c>
      <c r="D47" s="22" t="s">
        <v>16</v>
      </c>
      <c r="E47" s="85"/>
      <c r="F47" s="85">
        <f t="shared" si="11"/>
        <v>0</v>
      </c>
      <c r="G47" s="47">
        <f t="shared" si="16"/>
        <v>60547</v>
      </c>
      <c r="H47" s="86">
        <f t="shared" si="12"/>
        <v>8779</v>
      </c>
      <c r="I47" s="85"/>
      <c r="J47" s="85">
        <f t="shared" si="13"/>
        <v>0</v>
      </c>
      <c r="K47" s="86">
        <f t="shared" si="14"/>
        <v>60547</v>
      </c>
      <c r="L47" s="86">
        <f t="shared" si="15"/>
        <v>8779</v>
      </c>
      <c r="M47" s="24"/>
    </row>
    <row r="48" spans="1:13" ht="30" customHeight="1">
      <c r="A48" s="21" t="s">
        <v>34</v>
      </c>
      <c r="B48" s="22" t="s">
        <v>165</v>
      </c>
      <c r="C48" s="72">
        <v>0.147</v>
      </c>
      <c r="D48" s="22" t="s">
        <v>30</v>
      </c>
      <c r="E48" s="86">
        <f>E29</f>
        <v>11127</v>
      </c>
      <c r="F48" s="86">
        <f t="shared" si="11"/>
        <v>1635</v>
      </c>
      <c r="G48" s="86">
        <f t="shared" si="16"/>
        <v>13681</v>
      </c>
      <c r="H48" s="86">
        <f t="shared" si="12"/>
        <v>2011</v>
      </c>
      <c r="I48" s="86">
        <f>I29</f>
        <v>63069</v>
      </c>
      <c r="J48" s="86">
        <f t="shared" si="13"/>
        <v>9271</v>
      </c>
      <c r="K48" s="86">
        <f t="shared" si="14"/>
        <v>87877</v>
      </c>
      <c r="L48" s="86">
        <f t="shared" si="15"/>
        <v>12917</v>
      </c>
      <c r="M48" s="24"/>
    </row>
    <row r="49" spans="1:13" ht="30" customHeight="1">
      <c r="A49" s="21" t="s">
        <v>35</v>
      </c>
      <c r="B49" s="22" t="s">
        <v>36</v>
      </c>
      <c r="C49" s="72">
        <v>0.147</v>
      </c>
      <c r="D49" s="22" t="s">
        <v>30</v>
      </c>
      <c r="E49" s="86">
        <f>E30</f>
        <v>11127</v>
      </c>
      <c r="F49" s="86">
        <f t="shared" si="11"/>
        <v>1635</v>
      </c>
      <c r="G49" s="86">
        <f t="shared" si="16"/>
        <v>14781</v>
      </c>
      <c r="H49" s="86">
        <f t="shared" si="12"/>
        <v>2172</v>
      </c>
      <c r="I49" s="86">
        <f>I30</f>
        <v>11537</v>
      </c>
      <c r="J49" s="86">
        <f t="shared" si="13"/>
        <v>1695</v>
      </c>
      <c r="K49" s="86">
        <f t="shared" si="14"/>
        <v>37445</v>
      </c>
      <c r="L49" s="86">
        <f t="shared" si="15"/>
        <v>5502</v>
      </c>
      <c r="M49" s="24"/>
    </row>
    <row r="50" spans="1:13" ht="30" customHeight="1">
      <c r="A50" s="21" t="s">
        <v>45</v>
      </c>
      <c r="B50" s="22" t="s">
        <v>37</v>
      </c>
      <c r="C50" s="72">
        <v>0.147</v>
      </c>
      <c r="D50" s="22" t="s">
        <v>30</v>
      </c>
      <c r="E50" s="86">
        <f>E31</f>
        <v>22325</v>
      </c>
      <c r="F50" s="86">
        <f t="shared" si="11"/>
        <v>3281</v>
      </c>
      <c r="G50" s="86">
        <f t="shared" si="16"/>
        <v>14781</v>
      </c>
      <c r="H50" s="86">
        <f t="shared" si="12"/>
        <v>2172</v>
      </c>
      <c r="I50" s="86">
        <f>I31</f>
        <v>6008</v>
      </c>
      <c r="J50" s="86">
        <f t="shared" si="13"/>
        <v>883</v>
      </c>
      <c r="K50" s="86">
        <f t="shared" si="14"/>
        <v>43114</v>
      </c>
      <c r="L50" s="86">
        <f t="shared" si="15"/>
        <v>6336</v>
      </c>
      <c r="M50" s="24"/>
    </row>
    <row r="51" spans="1:13" ht="30" customHeight="1">
      <c r="A51" s="21" t="s">
        <v>38</v>
      </c>
      <c r="B51" s="22" t="s">
        <v>39</v>
      </c>
      <c r="C51" s="72">
        <v>0.432</v>
      </c>
      <c r="D51" s="22" t="s">
        <v>30</v>
      </c>
      <c r="E51" s="86">
        <f>E32</f>
        <v>19656</v>
      </c>
      <c r="F51" s="86">
        <f t="shared" si="11"/>
        <v>8491</v>
      </c>
      <c r="G51" s="86">
        <f t="shared" si="16"/>
        <v>14781</v>
      </c>
      <c r="H51" s="86">
        <f t="shared" si="12"/>
        <v>6385</v>
      </c>
      <c r="I51" s="86">
        <f>I32</f>
        <v>9690</v>
      </c>
      <c r="J51" s="86">
        <f t="shared" si="13"/>
        <v>4186</v>
      </c>
      <c r="K51" s="86">
        <f t="shared" si="14"/>
        <v>44127</v>
      </c>
      <c r="L51" s="86">
        <f t="shared" si="15"/>
        <v>19062</v>
      </c>
      <c r="M51" s="24"/>
    </row>
    <row r="52" spans="1:13" ht="30" customHeight="1">
      <c r="A52" s="21" t="s">
        <v>40</v>
      </c>
      <c r="B52" s="22" t="s">
        <v>41</v>
      </c>
      <c r="C52" s="72">
        <v>0.147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11</v>
      </c>
      <c r="K52" s="86">
        <f t="shared" si="14"/>
        <v>77</v>
      </c>
      <c r="L52" s="86">
        <f t="shared" si="15"/>
        <v>11</v>
      </c>
      <c r="M52" s="24"/>
    </row>
    <row r="53" spans="1:13" ht="30" customHeight="1">
      <c r="A53" s="25" t="s">
        <v>19</v>
      </c>
      <c r="B53" s="26" t="s">
        <v>20</v>
      </c>
      <c r="C53" s="60">
        <v>1</v>
      </c>
      <c r="D53" s="26" t="s">
        <v>21</v>
      </c>
      <c r="E53" s="84"/>
      <c r="F53" s="86">
        <f>INT(SUM(F42:F52)*0.03)</f>
        <v>4267</v>
      </c>
      <c r="G53" s="84"/>
      <c r="H53" s="84">
        <v>0</v>
      </c>
      <c r="I53" s="94"/>
      <c r="J53" s="94">
        <v>0</v>
      </c>
      <c r="K53" s="94"/>
      <c r="L53" s="94">
        <f>$F$53</f>
        <v>4267</v>
      </c>
      <c r="M53" s="28"/>
    </row>
    <row r="54" spans="1:13" ht="30" customHeight="1">
      <c r="A54" s="25" t="s">
        <v>42</v>
      </c>
      <c r="B54" s="26" t="s">
        <v>43</v>
      </c>
      <c r="C54" s="60">
        <v>1</v>
      </c>
      <c r="D54" s="26" t="s">
        <v>21</v>
      </c>
      <c r="E54" s="84"/>
      <c r="F54" s="84">
        <v>481</v>
      </c>
      <c r="G54" s="84"/>
      <c r="H54" s="86">
        <v>0</v>
      </c>
      <c r="I54" s="94"/>
      <c r="J54" s="94">
        <v>0</v>
      </c>
      <c r="K54" s="94"/>
      <c r="L54" s="94">
        <f>F54+H54+J54</f>
        <v>481</v>
      </c>
      <c r="M54" s="28"/>
    </row>
    <row r="55" spans="1:13" ht="30" customHeight="1">
      <c r="A55" s="11" t="s">
        <v>75</v>
      </c>
      <c r="B55" s="75" t="s">
        <v>70</v>
      </c>
      <c r="C55" s="68">
        <v>1</v>
      </c>
      <c r="D55" s="26" t="s">
        <v>169</v>
      </c>
      <c r="E55" s="84"/>
      <c r="F55" s="84">
        <f>'참고자료-안정화재'!F9</f>
        <v>10918</v>
      </c>
      <c r="G55" s="84"/>
      <c r="H55" s="84">
        <f>'참고자료-안정화재'!H9</f>
        <v>20162</v>
      </c>
      <c r="I55" s="84"/>
      <c r="J55" s="84">
        <v>0</v>
      </c>
      <c r="K55" s="84"/>
      <c r="L55" s="86">
        <f>+J55+H55+F55</f>
        <v>31080</v>
      </c>
      <c r="M55" s="151" t="s">
        <v>170</v>
      </c>
    </row>
    <row r="56" spans="1:13" ht="30" customHeight="1">
      <c r="A56" s="25" t="s">
        <v>166</v>
      </c>
      <c r="B56" s="26"/>
      <c r="C56" s="54"/>
      <c r="D56" s="26"/>
      <c r="E56" s="84"/>
      <c r="F56" s="94">
        <f>SUM(F42:F55)</f>
        <v>157908</v>
      </c>
      <c r="G56" s="84"/>
      <c r="H56" s="94">
        <f>SUM(H42:H55)</f>
        <v>47647</v>
      </c>
      <c r="I56" s="94"/>
      <c r="J56" s="94">
        <f>SUM(J42:J55)</f>
        <v>16046</v>
      </c>
      <c r="K56" s="94"/>
      <c r="L56" s="94">
        <f>SUM(L42:L55)</f>
        <v>221601</v>
      </c>
      <c r="M56" s="28"/>
    </row>
    <row r="57" spans="1:13" ht="30" customHeight="1">
      <c r="A57" s="25"/>
      <c r="B57" s="26"/>
      <c r="C57" s="54"/>
      <c r="D57" s="26"/>
      <c r="E57" s="84"/>
      <c r="F57" s="94"/>
      <c r="G57" s="84"/>
      <c r="H57" s="94"/>
      <c r="I57" s="94"/>
      <c r="J57" s="94"/>
      <c r="K57" s="94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84"/>
      <c r="H58" s="94"/>
      <c r="I58" s="94"/>
      <c r="J58" s="94"/>
      <c r="K58" s="94"/>
      <c r="L58" s="9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237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162</v>
      </c>
      <c r="B61" s="46" t="str">
        <f>B42</f>
        <v>나무숲녹화용</v>
      </c>
      <c r="C61" s="48">
        <v>220</v>
      </c>
      <c r="D61" s="22" t="s">
        <v>31</v>
      </c>
      <c r="E61" s="86">
        <f>E42</f>
        <v>840</v>
      </c>
      <c r="F61" s="86">
        <f aca="true" t="shared" si="17" ref="F61:F71">INT(E61*C61)</f>
        <v>184800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71">E61+G61+I61</f>
        <v>840</v>
      </c>
      <c r="L61" s="86">
        <f aca="true" t="shared" si="21" ref="L61:L75">+J61+H61+F61</f>
        <v>184800</v>
      </c>
      <c r="M61" s="62"/>
    </row>
    <row r="62" spans="1:13" ht="30" customHeight="1">
      <c r="A62" s="21" t="s">
        <v>163</v>
      </c>
      <c r="B62" s="46" t="s">
        <v>164</v>
      </c>
      <c r="C62" s="48">
        <v>40</v>
      </c>
      <c r="D62" s="22" t="s">
        <v>32</v>
      </c>
      <c r="E62" s="86">
        <f>E43</f>
        <v>40</v>
      </c>
      <c r="F62" s="86">
        <f t="shared" si="17"/>
        <v>1600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1600</v>
      </c>
      <c r="M62" s="62"/>
    </row>
    <row r="63" spans="1:13" ht="30" customHeight="1">
      <c r="A63" s="21" t="s">
        <v>102</v>
      </c>
      <c r="B63" s="75" t="str">
        <f>B61</f>
        <v>나무숲녹화용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0.034</v>
      </c>
      <c r="D64" s="22" t="s">
        <v>16</v>
      </c>
      <c r="E64" s="85"/>
      <c r="F64" s="85">
        <f t="shared" si="17"/>
        <v>0</v>
      </c>
      <c r="G64" s="47">
        <f aca="true" t="shared" si="22" ref="G64:G70">G45</f>
        <v>80830</v>
      </c>
      <c r="H64" s="86">
        <f t="shared" si="18"/>
        <v>2748</v>
      </c>
      <c r="I64" s="85"/>
      <c r="J64" s="85">
        <f t="shared" si="19"/>
        <v>0</v>
      </c>
      <c r="K64" s="86">
        <f t="shared" si="20"/>
        <v>80830</v>
      </c>
      <c r="L64" s="86">
        <f t="shared" si="21"/>
        <v>2748</v>
      </c>
      <c r="M64" s="44"/>
    </row>
    <row r="65" spans="1:13" ht="30" customHeight="1">
      <c r="A65" s="21" t="s">
        <v>17</v>
      </c>
      <c r="B65" s="22"/>
      <c r="C65" s="72">
        <v>0.067</v>
      </c>
      <c r="D65" s="22" t="s">
        <v>16</v>
      </c>
      <c r="E65" s="85"/>
      <c r="F65" s="85">
        <f t="shared" si="17"/>
        <v>0</v>
      </c>
      <c r="G65" s="47">
        <f t="shared" si="22"/>
        <v>80531</v>
      </c>
      <c r="H65" s="86">
        <f t="shared" si="18"/>
        <v>5395</v>
      </c>
      <c r="I65" s="85"/>
      <c r="J65" s="85">
        <f t="shared" si="19"/>
        <v>0</v>
      </c>
      <c r="K65" s="86">
        <f t="shared" si="20"/>
        <v>80531</v>
      </c>
      <c r="L65" s="86">
        <f t="shared" si="21"/>
        <v>5395</v>
      </c>
      <c r="M65" s="24"/>
    </row>
    <row r="66" spans="1:13" ht="30" customHeight="1">
      <c r="A66" s="21" t="s">
        <v>18</v>
      </c>
      <c r="B66" s="22"/>
      <c r="C66" s="72">
        <v>0.178</v>
      </c>
      <c r="D66" s="22" t="s">
        <v>16</v>
      </c>
      <c r="E66" s="85"/>
      <c r="F66" s="85">
        <f t="shared" si="17"/>
        <v>0</v>
      </c>
      <c r="G66" s="47">
        <f t="shared" si="22"/>
        <v>60547</v>
      </c>
      <c r="H66" s="86">
        <f t="shared" si="18"/>
        <v>10777</v>
      </c>
      <c r="I66" s="85"/>
      <c r="J66" s="85">
        <f t="shared" si="19"/>
        <v>0</v>
      </c>
      <c r="K66" s="86">
        <f t="shared" si="20"/>
        <v>60547</v>
      </c>
      <c r="L66" s="86">
        <f t="shared" si="21"/>
        <v>10777</v>
      </c>
      <c r="M66" s="24"/>
    </row>
    <row r="67" spans="1:13" ht="30" customHeight="1">
      <c r="A67" s="21" t="s">
        <v>34</v>
      </c>
      <c r="B67" s="22" t="s">
        <v>165</v>
      </c>
      <c r="C67" s="72">
        <v>0.203</v>
      </c>
      <c r="D67" s="22" t="s">
        <v>30</v>
      </c>
      <c r="E67" s="86">
        <f>E48</f>
        <v>11127</v>
      </c>
      <c r="F67" s="86">
        <f t="shared" si="17"/>
        <v>2258</v>
      </c>
      <c r="G67" s="86">
        <f t="shared" si="22"/>
        <v>13681</v>
      </c>
      <c r="H67" s="86">
        <f t="shared" si="18"/>
        <v>2777</v>
      </c>
      <c r="I67" s="86">
        <f>I48</f>
        <v>63069</v>
      </c>
      <c r="J67" s="86">
        <f t="shared" si="19"/>
        <v>12803</v>
      </c>
      <c r="K67" s="86">
        <f t="shared" si="20"/>
        <v>87877</v>
      </c>
      <c r="L67" s="86">
        <f t="shared" si="21"/>
        <v>17838</v>
      </c>
      <c r="M67" s="24"/>
    </row>
    <row r="68" spans="1:13" ht="30" customHeight="1">
      <c r="A68" s="21" t="s">
        <v>35</v>
      </c>
      <c r="B68" s="22" t="s">
        <v>36</v>
      </c>
      <c r="C68" s="72">
        <v>0.203</v>
      </c>
      <c r="D68" s="22" t="s">
        <v>30</v>
      </c>
      <c r="E68" s="86">
        <f>E49</f>
        <v>11127</v>
      </c>
      <c r="F68" s="86">
        <f t="shared" si="17"/>
        <v>2258</v>
      </c>
      <c r="G68" s="86">
        <f t="shared" si="22"/>
        <v>14781</v>
      </c>
      <c r="H68" s="86">
        <f t="shared" si="18"/>
        <v>3000</v>
      </c>
      <c r="I68" s="86">
        <f>I49</f>
        <v>11537</v>
      </c>
      <c r="J68" s="86">
        <f t="shared" si="19"/>
        <v>2342</v>
      </c>
      <c r="K68" s="86">
        <f t="shared" si="20"/>
        <v>37445</v>
      </c>
      <c r="L68" s="86">
        <f t="shared" si="21"/>
        <v>7600</v>
      </c>
      <c r="M68" s="24"/>
    </row>
    <row r="69" spans="1:13" ht="30" customHeight="1">
      <c r="A69" s="21" t="s">
        <v>45</v>
      </c>
      <c r="B69" s="22" t="s">
        <v>37</v>
      </c>
      <c r="C69" s="72">
        <v>0.203</v>
      </c>
      <c r="D69" s="22" t="s">
        <v>30</v>
      </c>
      <c r="E69" s="86">
        <f>E50</f>
        <v>22325</v>
      </c>
      <c r="F69" s="86">
        <f t="shared" si="17"/>
        <v>4531</v>
      </c>
      <c r="G69" s="86">
        <f t="shared" si="22"/>
        <v>14781</v>
      </c>
      <c r="H69" s="86">
        <f t="shared" si="18"/>
        <v>3000</v>
      </c>
      <c r="I69" s="86">
        <f>I50</f>
        <v>6008</v>
      </c>
      <c r="J69" s="86">
        <f t="shared" si="19"/>
        <v>1219</v>
      </c>
      <c r="K69" s="86">
        <f t="shared" si="20"/>
        <v>43114</v>
      </c>
      <c r="L69" s="86">
        <f t="shared" si="21"/>
        <v>8750</v>
      </c>
      <c r="M69" s="24"/>
    </row>
    <row r="70" spans="1:13" ht="30" customHeight="1">
      <c r="A70" s="21" t="s">
        <v>38</v>
      </c>
      <c r="B70" s="22" t="s">
        <v>39</v>
      </c>
      <c r="C70" s="72">
        <v>0.485</v>
      </c>
      <c r="D70" s="22" t="s">
        <v>30</v>
      </c>
      <c r="E70" s="86">
        <f>E51</f>
        <v>19656</v>
      </c>
      <c r="F70" s="86">
        <f t="shared" si="17"/>
        <v>9533</v>
      </c>
      <c r="G70" s="86">
        <f t="shared" si="22"/>
        <v>14781</v>
      </c>
      <c r="H70" s="86">
        <f t="shared" si="18"/>
        <v>7168</v>
      </c>
      <c r="I70" s="86">
        <f>I51</f>
        <v>9690</v>
      </c>
      <c r="J70" s="86">
        <f t="shared" si="19"/>
        <v>4699</v>
      </c>
      <c r="K70" s="86">
        <f t="shared" si="20"/>
        <v>44127</v>
      </c>
      <c r="L70" s="86">
        <f t="shared" si="21"/>
        <v>21400</v>
      </c>
      <c r="M70" s="24"/>
    </row>
    <row r="71" spans="1:13" ht="30" customHeight="1">
      <c r="A71" s="21" t="s">
        <v>40</v>
      </c>
      <c r="B71" s="22" t="s">
        <v>41</v>
      </c>
      <c r="C71" s="72">
        <v>0.203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15</v>
      </c>
      <c r="K71" s="86">
        <f t="shared" si="20"/>
        <v>77</v>
      </c>
      <c r="L71" s="86">
        <f t="shared" si="21"/>
        <v>15</v>
      </c>
      <c r="M71" s="24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7169</v>
      </c>
      <c r="G72" s="84"/>
      <c r="H72" s="84"/>
      <c r="I72" s="94"/>
      <c r="J72" s="94"/>
      <c r="K72" s="94"/>
      <c r="L72" s="86">
        <f t="shared" si="21"/>
        <v>7169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4">
        <v>609</v>
      </c>
      <c r="G73" s="84"/>
      <c r="H73" s="86"/>
      <c r="I73" s="94"/>
      <c r="J73" s="94"/>
      <c r="K73" s="94"/>
      <c r="L73" s="86">
        <f t="shared" si="21"/>
        <v>609</v>
      </c>
      <c r="M73" s="28"/>
    </row>
    <row r="74" spans="1:13" ht="30" customHeight="1">
      <c r="A74" s="11" t="s">
        <v>76</v>
      </c>
      <c r="B74" s="75" t="s">
        <v>72</v>
      </c>
      <c r="C74" s="54">
        <v>1</v>
      </c>
      <c r="D74" s="26" t="s">
        <v>169</v>
      </c>
      <c r="E74" s="84"/>
      <c r="F74" s="84">
        <f>'참고자료-안정화재'!F29</f>
        <v>13390</v>
      </c>
      <c r="G74" s="84"/>
      <c r="H74" s="84">
        <f>'참고자료-안정화재'!H29</f>
        <v>31247</v>
      </c>
      <c r="I74" s="84"/>
      <c r="J74" s="84">
        <v>0</v>
      </c>
      <c r="K74" s="84"/>
      <c r="L74" s="86">
        <f t="shared" si="21"/>
        <v>44637</v>
      </c>
      <c r="M74" s="151" t="s">
        <v>170</v>
      </c>
    </row>
    <row r="75" spans="1:13" ht="30" customHeight="1">
      <c r="A75" s="25" t="s">
        <v>166</v>
      </c>
      <c r="B75" s="26"/>
      <c r="C75" s="54"/>
      <c r="D75" s="26"/>
      <c r="E75" s="84"/>
      <c r="F75" s="94">
        <f>SUM(F61:F74)</f>
        <v>260148</v>
      </c>
      <c r="G75" s="84"/>
      <c r="H75" s="94">
        <f>SUM(H61:H74)</f>
        <v>66112</v>
      </c>
      <c r="I75" s="94"/>
      <c r="J75" s="94">
        <f>SUM(J61:J74)</f>
        <v>21078</v>
      </c>
      <c r="K75" s="94"/>
      <c r="L75" s="86">
        <f t="shared" si="21"/>
        <v>347338</v>
      </c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8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238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162</v>
      </c>
      <c r="B80" s="46" t="str">
        <f>B61</f>
        <v>나무숲녹화용</v>
      </c>
      <c r="C80" s="48">
        <v>330</v>
      </c>
      <c r="D80" s="22" t="s">
        <v>31</v>
      </c>
      <c r="E80" s="86">
        <f>E61</f>
        <v>840</v>
      </c>
      <c r="F80" s="86">
        <f aca="true" t="shared" si="23" ref="F80:F90">INT(E80*C80)</f>
        <v>277200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90">E80+G80+I80</f>
        <v>840</v>
      </c>
      <c r="L80" s="86">
        <f aca="true" t="shared" si="27" ref="L80:L93">+J80+H80+F80</f>
        <v>277200</v>
      </c>
      <c r="M80" s="62"/>
    </row>
    <row r="81" spans="1:13" ht="30" customHeight="1">
      <c r="A81" s="21" t="s">
        <v>163</v>
      </c>
      <c r="B81" s="46" t="s">
        <v>164</v>
      </c>
      <c r="C81" s="48">
        <v>60</v>
      </c>
      <c r="D81" s="22" t="s">
        <v>32</v>
      </c>
      <c r="E81" s="86">
        <f>E62</f>
        <v>40</v>
      </c>
      <c r="F81" s="86">
        <f t="shared" si="23"/>
        <v>2400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2400</v>
      </c>
      <c r="M81" s="62"/>
    </row>
    <row r="82" spans="1:13" ht="30" customHeight="1">
      <c r="A82" s="21" t="s">
        <v>102</v>
      </c>
      <c r="B82" s="75" t="str">
        <f>B80</f>
        <v>나무숲녹화용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0.046</v>
      </c>
      <c r="D83" s="22" t="s">
        <v>16</v>
      </c>
      <c r="E83" s="85"/>
      <c r="F83" s="85">
        <f t="shared" si="23"/>
        <v>0</v>
      </c>
      <c r="G83" s="47">
        <f aca="true" t="shared" si="28" ref="G83:G89">G64</f>
        <v>80830</v>
      </c>
      <c r="H83" s="86">
        <f t="shared" si="24"/>
        <v>3718</v>
      </c>
      <c r="I83" s="85"/>
      <c r="J83" s="85">
        <f t="shared" si="25"/>
        <v>0</v>
      </c>
      <c r="K83" s="86">
        <f t="shared" si="26"/>
        <v>80830</v>
      </c>
      <c r="L83" s="86">
        <f t="shared" si="27"/>
        <v>3718</v>
      </c>
      <c r="M83" s="44"/>
    </row>
    <row r="84" spans="1:13" ht="30" customHeight="1">
      <c r="A84" s="21" t="s">
        <v>17</v>
      </c>
      <c r="B84" s="22"/>
      <c r="C84" s="72">
        <v>0.091</v>
      </c>
      <c r="D84" s="22" t="s">
        <v>16</v>
      </c>
      <c r="E84" s="85"/>
      <c r="F84" s="85">
        <f t="shared" si="23"/>
        <v>0</v>
      </c>
      <c r="G84" s="47">
        <f t="shared" si="28"/>
        <v>80531</v>
      </c>
      <c r="H84" s="86">
        <f t="shared" si="24"/>
        <v>7328</v>
      </c>
      <c r="I84" s="85"/>
      <c r="J84" s="85">
        <f t="shared" si="25"/>
        <v>0</v>
      </c>
      <c r="K84" s="86">
        <f t="shared" si="26"/>
        <v>80531</v>
      </c>
      <c r="L84" s="86">
        <f t="shared" si="27"/>
        <v>7328</v>
      </c>
      <c r="M84" s="24"/>
    </row>
    <row r="85" spans="1:13" ht="30" customHeight="1">
      <c r="A85" s="21" t="s">
        <v>18</v>
      </c>
      <c r="B85" s="22"/>
      <c r="C85" s="72">
        <v>0.223</v>
      </c>
      <c r="D85" s="22" t="s">
        <v>16</v>
      </c>
      <c r="E85" s="85"/>
      <c r="F85" s="85">
        <f t="shared" si="23"/>
        <v>0</v>
      </c>
      <c r="G85" s="47">
        <f t="shared" si="28"/>
        <v>60547</v>
      </c>
      <c r="H85" s="86">
        <f t="shared" si="24"/>
        <v>13501</v>
      </c>
      <c r="I85" s="85"/>
      <c r="J85" s="85">
        <f t="shared" si="25"/>
        <v>0</v>
      </c>
      <c r="K85" s="86">
        <f t="shared" si="26"/>
        <v>60547</v>
      </c>
      <c r="L85" s="86">
        <f t="shared" si="27"/>
        <v>13501</v>
      </c>
      <c r="M85" s="24"/>
    </row>
    <row r="86" spans="1:13" ht="30" customHeight="1">
      <c r="A86" s="21" t="s">
        <v>34</v>
      </c>
      <c r="B86" s="22" t="s">
        <v>165</v>
      </c>
      <c r="C86" s="72">
        <v>0.277</v>
      </c>
      <c r="D86" s="22" t="s">
        <v>30</v>
      </c>
      <c r="E86" s="86">
        <f>E67</f>
        <v>11127</v>
      </c>
      <c r="F86" s="86">
        <f t="shared" si="23"/>
        <v>3082</v>
      </c>
      <c r="G86" s="86">
        <f t="shared" si="28"/>
        <v>13681</v>
      </c>
      <c r="H86" s="86">
        <f t="shared" si="24"/>
        <v>3789</v>
      </c>
      <c r="I86" s="86">
        <f>I67</f>
        <v>63069</v>
      </c>
      <c r="J86" s="86">
        <f t="shared" si="25"/>
        <v>17470</v>
      </c>
      <c r="K86" s="86">
        <f t="shared" si="26"/>
        <v>87877</v>
      </c>
      <c r="L86" s="86">
        <f t="shared" si="27"/>
        <v>24341</v>
      </c>
      <c r="M86" s="24"/>
    </row>
    <row r="87" spans="1:13" ht="30" customHeight="1">
      <c r="A87" s="21" t="s">
        <v>35</v>
      </c>
      <c r="B87" s="22" t="s">
        <v>36</v>
      </c>
      <c r="C87" s="72">
        <v>0.277</v>
      </c>
      <c r="D87" s="22" t="s">
        <v>30</v>
      </c>
      <c r="E87" s="86">
        <f>E68</f>
        <v>11127</v>
      </c>
      <c r="F87" s="86">
        <f t="shared" si="23"/>
        <v>3082</v>
      </c>
      <c r="G87" s="86">
        <f t="shared" si="28"/>
        <v>14781</v>
      </c>
      <c r="H87" s="86">
        <f t="shared" si="24"/>
        <v>4094</v>
      </c>
      <c r="I87" s="86">
        <f>I68</f>
        <v>11537</v>
      </c>
      <c r="J87" s="86">
        <f t="shared" si="25"/>
        <v>3195</v>
      </c>
      <c r="K87" s="86">
        <f t="shared" si="26"/>
        <v>37445</v>
      </c>
      <c r="L87" s="86">
        <f t="shared" si="27"/>
        <v>10371</v>
      </c>
      <c r="M87" s="24"/>
    </row>
    <row r="88" spans="1:13" ht="30" customHeight="1">
      <c r="A88" s="21" t="s">
        <v>45</v>
      </c>
      <c r="B88" s="22" t="s">
        <v>37</v>
      </c>
      <c r="C88" s="72">
        <v>0.277</v>
      </c>
      <c r="D88" s="22" t="s">
        <v>30</v>
      </c>
      <c r="E88" s="86">
        <f>E69</f>
        <v>22325</v>
      </c>
      <c r="F88" s="86">
        <f t="shared" si="23"/>
        <v>6184</v>
      </c>
      <c r="G88" s="86">
        <f t="shared" si="28"/>
        <v>14781</v>
      </c>
      <c r="H88" s="86">
        <f t="shared" si="24"/>
        <v>4094</v>
      </c>
      <c r="I88" s="86">
        <f>I69</f>
        <v>6008</v>
      </c>
      <c r="J88" s="86">
        <f t="shared" si="25"/>
        <v>1664</v>
      </c>
      <c r="K88" s="86">
        <f t="shared" si="26"/>
        <v>43114</v>
      </c>
      <c r="L88" s="86">
        <f t="shared" si="27"/>
        <v>11942</v>
      </c>
      <c r="M88" s="24"/>
    </row>
    <row r="89" spans="1:13" ht="30" customHeight="1">
      <c r="A89" s="21" t="s">
        <v>38</v>
      </c>
      <c r="B89" s="22" t="s">
        <v>39</v>
      </c>
      <c r="C89" s="72">
        <v>0.554</v>
      </c>
      <c r="D89" s="22" t="s">
        <v>30</v>
      </c>
      <c r="E89" s="86">
        <f>E70</f>
        <v>19656</v>
      </c>
      <c r="F89" s="86">
        <f t="shared" si="23"/>
        <v>10889</v>
      </c>
      <c r="G89" s="86">
        <f t="shared" si="28"/>
        <v>14781</v>
      </c>
      <c r="H89" s="86">
        <f t="shared" si="24"/>
        <v>8188</v>
      </c>
      <c r="I89" s="86">
        <f>I70</f>
        <v>9690</v>
      </c>
      <c r="J89" s="86">
        <f t="shared" si="25"/>
        <v>5368</v>
      </c>
      <c r="K89" s="86">
        <f t="shared" si="26"/>
        <v>44127</v>
      </c>
      <c r="L89" s="86">
        <f t="shared" si="27"/>
        <v>24445</v>
      </c>
      <c r="M89" s="24"/>
    </row>
    <row r="90" spans="1:13" ht="30" customHeight="1">
      <c r="A90" s="21" t="s">
        <v>40</v>
      </c>
      <c r="B90" s="22" t="s">
        <v>41</v>
      </c>
      <c r="C90" s="72">
        <v>0.277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21</v>
      </c>
      <c r="K90" s="86">
        <f t="shared" si="26"/>
        <v>77</v>
      </c>
      <c r="L90" s="86">
        <f t="shared" si="27"/>
        <v>21</v>
      </c>
      <c r="M90" s="87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10105</v>
      </c>
      <c r="G91" s="84"/>
      <c r="H91" s="84">
        <v>0</v>
      </c>
      <c r="I91" s="94"/>
      <c r="J91" s="94">
        <v>0</v>
      </c>
      <c r="K91" s="94"/>
      <c r="L91" s="86">
        <f t="shared" si="27"/>
        <v>10105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781</v>
      </c>
      <c r="G92" s="84"/>
      <c r="H92" s="86">
        <v>0</v>
      </c>
      <c r="I92" s="94"/>
      <c r="J92" s="94">
        <v>0</v>
      </c>
      <c r="K92" s="94"/>
      <c r="L92" s="86">
        <f t="shared" si="27"/>
        <v>781</v>
      </c>
      <c r="M92" s="28"/>
    </row>
    <row r="93" spans="1:13" ht="30" customHeight="1">
      <c r="A93" s="11" t="s">
        <v>76</v>
      </c>
      <c r="B93" s="75" t="s">
        <v>72</v>
      </c>
      <c r="C93" s="54">
        <v>1</v>
      </c>
      <c r="D93" s="26" t="s">
        <v>169</v>
      </c>
      <c r="E93" s="84"/>
      <c r="F93" s="84">
        <f>F74</f>
        <v>13390</v>
      </c>
      <c r="G93" s="84"/>
      <c r="H93" s="84">
        <f>H74</f>
        <v>31247</v>
      </c>
      <c r="I93" s="84"/>
      <c r="J93" s="84">
        <v>0</v>
      </c>
      <c r="K93" s="84"/>
      <c r="L93" s="86">
        <f t="shared" si="27"/>
        <v>44637</v>
      </c>
      <c r="M93" s="151" t="s">
        <v>170</v>
      </c>
    </row>
    <row r="94" spans="1:13" ht="30" customHeight="1">
      <c r="A94" s="25" t="s">
        <v>166</v>
      </c>
      <c r="B94" s="26"/>
      <c r="C94" s="54"/>
      <c r="D94" s="26"/>
      <c r="E94" s="84"/>
      <c r="F94" s="94">
        <f>SUM(F80:F93)</f>
        <v>361113</v>
      </c>
      <c r="G94" s="84"/>
      <c r="H94" s="94">
        <f>SUM(H80:H93)</f>
        <v>75959</v>
      </c>
      <c r="I94" s="94"/>
      <c r="J94" s="94">
        <f>SUM(J80:J93)</f>
        <v>27718</v>
      </c>
      <c r="K94" s="94"/>
      <c r="L94" s="86">
        <f>+J94+H94+F94</f>
        <v>464790</v>
      </c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94"/>
      <c r="G96" s="84"/>
      <c r="H96" s="94"/>
      <c r="I96" s="94"/>
      <c r="J96" s="94"/>
      <c r="K96" s="94"/>
      <c r="L96" s="9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239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162</v>
      </c>
      <c r="B99" s="46" t="str">
        <f>B80</f>
        <v>나무숲녹화용</v>
      </c>
      <c r="C99" s="48">
        <v>330</v>
      </c>
      <c r="D99" s="22" t="s">
        <v>31</v>
      </c>
      <c r="E99" s="86">
        <f>E80</f>
        <v>840</v>
      </c>
      <c r="F99" s="86">
        <f aca="true" t="shared" si="29" ref="F99:F109">INT(E99*C99)</f>
        <v>277200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9">E99+G99+I99</f>
        <v>840</v>
      </c>
      <c r="L99" s="86">
        <f aca="true" t="shared" si="33" ref="L99:L113">+J99+H99+F99</f>
        <v>277200</v>
      </c>
      <c r="M99" s="62"/>
    </row>
    <row r="100" spans="1:13" ht="30" customHeight="1">
      <c r="A100" s="21" t="s">
        <v>163</v>
      </c>
      <c r="B100" s="46" t="s">
        <v>164</v>
      </c>
      <c r="C100" s="48">
        <v>60</v>
      </c>
      <c r="D100" s="22" t="s">
        <v>32</v>
      </c>
      <c r="E100" s="86">
        <f>E81</f>
        <v>40</v>
      </c>
      <c r="F100" s="86">
        <f t="shared" si="29"/>
        <v>2400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2400</v>
      </c>
      <c r="M100" s="62"/>
    </row>
    <row r="101" spans="1:13" ht="30" customHeight="1">
      <c r="A101" s="21" t="s">
        <v>102</v>
      </c>
      <c r="B101" s="75" t="str">
        <f>B99</f>
        <v>나무숲녹화용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0.046</v>
      </c>
      <c r="D102" s="22" t="s">
        <v>16</v>
      </c>
      <c r="E102" s="85"/>
      <c r="F102" s="85">
        <f t="shared" si="29"/>
        <v>0</v>
      </c>
      <c r="G102" s="47">
        <f aca="true" t="shared" si="34" ref="G102:G108">G83</f>
        <v>80830</v>
      </c>
      <c r="H102" s="86">
        <f t="shared" si="30"/>
        <v>3718</v>
      </c>
      <c r="I102" s="85"/>
      <c r="J102" s="85">
        <f t="shared" si="31"/>
        <v>0</v>
      </c>
      <c r="K102" s="86">
        <f t="shared" si="32"/>
        <v>80830</v>
      </c>
      <c r="L102" s="86">
        <f t="shared" si="33"/>
        <v>3718</v>
      </c>
      <c r="M102" s="44"/>
    </row>
    <row r="103" spans="1:13" ht="30" customHeight="1">
      <c r="A103" s="21" t="s">
        <v>17</v>
      </c>
      <c r="B103" s="22"/>
      <c r="C103" s="72">
        <v>0.091</v>
      </c>
      <c r="D103" s="22" t="s">
        <v>16</v>
      </c>
      <c r="E103" s="85"/>
      <c r="F103" s="85">
        <f t="shared" si="29"/>
        <v>0</v>
      </c>
      <c r="G103" s="47">
        <f t="shared" si="34"/>
        <v>80531</v>
      </c>
      <c r="H103" s="86">
        <f t="shared" si="30"/>
        <v>7328</v>
      </c>
      <c r="I103" s="85"/>
      <c r="J103" s="85">
        <f t="shared" si="31"/>
        <v>0</v>
      </c>
      <c r="K103" s="86">
        <f t="shared" si="32"/>
        <v>80531</v>
      </c>
      <c r="L103" s="86">
        <f t="shared" si="33"/>
        <v>7328</v>
      </c>
      <c r="M103" s="24"/>
    </row>
    <row r="104" spans="1:13" ht="30" customHeight="1">
      <c r="A104" s="21" t="s">
        <v>18</v>
      </c>
      <c r="B104" s="22"/>
      <c r="C104" s="72">
        <v>0.223</v>
      </c>
      <c r="D104" s="22" t="s">
        <v>16</v>
      </c>
      <c r="E104" s="85"/>
      <c r="F104" s="85">
        <f t="shared" si="29"/>
        <v>0</v>
      </c>
      <c r="G104" s="47">
        <f t="shared" si="34"/>
        <v>60547</v>
      </c>
      <c r="H104" s="86">
        <f t="shared" si="30"/>
        <v>13501</v>
      </c>
      <c r="I104" s="85"/>
      <c r="J104" s="85">
        <f t="shared" si="31"/>
        <v>0</v>
      </c>
      <c r="K104" s="86">
        <f t="shared" si="32"/>
        <v>60547</v>
      </c>
      <c r="L104" s="86">
        <f t="shared" si="33"/>
        <v>13501</v>
      </c>
      <c r="M104" s="24"/>
    </row>
    <row r="105" spans="1:13" ht="30" customHeight="1">
      <c r="A105" s="21" t="s">
        <v>34</v>
      </c>
      <c r="B105" s="22" t="s">
        <v>165</v>
      </c>
      <c r="C105" s="72">
        <v>0.277</v>
      </c>
      <c r="D105" s="22" t="s">
        <v>30</v>
      </c>
      <c r="E105" s="86">
        <f>E86</f>
        <v>11127</v>
      </c>
      <c r="F105" s="86">
        <f t="shared" si="29"/>
        <v>3082</v>
      </c>
      <c r="G105" s="86">
        <f t="shared" si="34"/>
        <v>13681</v>
      </c>
      <c r="H105" s="86">
        <f t="shared" si="30"/>
        <v>3789</v>
      </c>
      <c r="I105" s="86">
        <f>I86</f>
        <v>63069</v>
      </c>
      <c r="J105" s="86">
        <f t="shared" si="31"/>
        <v>17470</v>
      </c>
      <c r="K105" s="86">
        <f t="shared" si="32"/>
        <v>87877</v>
      </c>
      <c r="L105" s="86">
        <f t="shared" si="33"/>
        <v>24341</v>
      </c>
      <c r="M105" s="24"/>
    </row>
    <row r="106" spans="1:13" ht="30" customHeight="1">
      <c r="A106" s="21" t="s">
        <v>35</v>
      </c>
      <c r="B106" s="22" t="s">
        <v>36</v>
      </c>
      <c r="C106" s="72">
        <v>0.277</v>
      </c>
      <c r="D106" s="22" t="s">
        <v>30</v>
      </c>
      <c r="E106" s="86">
        <f>E87</f>
        <v>11127</v>
      </c>
      <c r="F106" s="86">
        <f t="shared" si="29"/>
        <v>3082</v>
      </c>
      <c r="G106" s="86">
        <f t="shared" si="34"/>
        <v>14781</v>
      </c>
      <c r="H106" s="86">
        <f t="shared" si="30"/>
        <v>4094</v>
      </c>
      <c r="I106" s="86">
        <f>I87</f>
        <v>11537</v>
      </c>
      <c r="J106" s="86">
        <f t="shared" si="31"/>
        <v>3195</v>
      </c>
      <c r="K106" s="86">
        <f t="shared" si="32"/>
        <v>37445</v>
      </c>
      <c r="L106" s="86">
        <f t="shared" si="33"/>
        <v>10371</v>
      </c>
      <c r="M106" s="24"/>
    </row>
    <row r="107" spans="1:13" ht="30" customHeight="1">
      <c r="A107" s="21" t="s">
        <v>45</v>
      </c>
      <c r="B107" s="22" t="s">
        <v>37</v>
      </c>
      <c r="C107" s="72">
        <v>0.277</v>
      </c>
      <c r="D107" s="22" t="s">
        <v>30</v>
      </c>
      <c r="E107" s="86">
        <f>E88</f>
        <v>22325</v>
      </c>
      <c r="F107" s="86">
        <f t="shared" si="29"/>
        <v>6184</v>
      </c>
      <c r="G107" s="86">
        <f t="shared" si="34"/>
        <v>14781</v>
      </c>
      <c r="H107" s="86">
        <f t="shared" si="30"/>
        <v>4094</v>
      </c>
      <c r="I107" s="86">
        <f>I88</f>
        <v>6008</v>
      </c>
      <c r="J107" s="86">
        <f t="shared" si="31"/>
        <v>1664</v>
      </c>
      <c r="K107" s="86">
        <f t="shared" si="32"/>
        <v>43114</v>
      </c>
      <c r="L107" s="86">
        <f t="shared" si="33"/>
        <v>11942</v>
      </c>
      <c r="M107" s="24"/>
    </row>
    <row r="108" spans="1:13" ht="30" customHeight="1">
      <c r="A108" s="21" t="s">
        <v>38</v>
      </c>
      <c r="B108" s="22" t="s">
        <v>39</v>
      </c>
      <c r="C108" s="72">
        <v>0.554</v>
      </c>
      <c r="D108" s="22" t="s">
        <v>30</v>
      </c>
      <c r="E108" s="86">
        <f>E89</f>
        <v>19656</v>
      </c>
      <c r="F108" s="86">
        <f t="shared" si="29"/>
        <v>10889</v>
      </c>
      <c r="G108" s="86">
        <f t="shared" si="34"/>
        <v>14781</v>
      </c>
      <c r="H108" s="86">
        <f t="shared" si="30"/>
        <v>8188</v>
      </c>
      <c r="I108" s="86">
        <f>I89</f>
        <v>9690</v>
      </c>
      <c r="J108" s="86">
        <f t="shared" si="31"/>
        <v>5368</v>
      </c>
      <c r="K108" s="86">
        <f t="shared" si="32"/>
        <v>44127</v>
      </c>
      <c r="L108" s="86">
        <f t="shared" si="33"/>
        <v>24445</v>
      </c>
      <c r="M108" s="24"/>
    </row>
    <row r="109" spans="1:13" ht="30" customHeight="1">
      <c r="A109" s="21" t="s">
        <v>40</v>
      </c>
      <c r="B109" s="22" t="s">
        <v>41</v>
      </c>
      <c r="C109" s="72">
        <v>0.277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21</v>
      </c>
      <c r="K109" s="86">
        <f t="shared" si="32"/>
        <v>77</v>
      </c>
      <c r="L109" s="86">
        <f t="shared" si="33"/>
        <v>21</v>
      </c>
      <c r="M109" s="87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10105</v>
      </c>
      <c r="G110" s="84"/>
      <c r="H110" s="84"/>
      <c r="I110" s="94"/>
      <c r="J110" s="94"/>
      <c r="K110" s="94"/>
      <c r="L110" s="86">
        <f t="shared" si="33"/>
        <v>10105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781</v>
      </c>
      <c r="G111" s="84"/>
      <c r="H111" s="86"/>
      <c r="I111" s="94"/>
      <c r="J111" s="94"/>
      <c r="K111" s="94"/>
      <c r="L111" s="86">
        <f t="shared" si="33"/>
        <v>781</v>
      </c>
      <c r="M111" s="28"/>
    </row>
    <row r="112" spans="1:13" ht="30" customHeight="1">
      <c r="A112" s="25" t="s">
        <v>98</v>
      </c>
      <c r="B112" s="75" t="s">
        <v>23</v>
      </c>
      <c r="C112" s="54">
        <v>1</v>
      </c>
      <c r="D112" s="26" t="s">
        <v>169</v>
      </c>
      <c r="E112" s="84"/>
      <c r="F112" s="84">
        <f>'참고자료-안정화재'!F53</f>
        <v>50190.12</v>
      </c>
      <c r="G112" s="84"/>
      <c r="H112" s="84">
        <f>'참고자료-안정화재'!H53</f>
        <v>59156</v>
      </c>
      <c r="I112" s="84"/>
      <c r="J112" s="84">
        <f>'참고자료-안정화재'!J53</f>
        <v>888</v>
      </c>
      <c r="K112" s="84"/>
      <c r="L112" s="86">
        <f t="shared" si="33"/>
        <v>110234.12</v>
      </c>
      <c r="M112" s="151" t="s">
        <v>170</v>
      </c>
    </row>
    <row r="113" spans="1:13" ht="30" customHeight="1">
      <c r="A113" s="25" t="s">
        <v>166</v>
      </c>
      <c r="B113" s="26"/>
      <c r="C113" s="54"/>
      <c r="D113" s="26"/>
      <c r="E113" s="84"/>
      <c r="F113" s="94">
        <f>SUM(F99:F112)</f>
        <v>397913.12</v>
      </c>
      <c r="G113" s="127"/>
      <c r="H113" s="94">
        <f>SUM(H99:H112)</f>
        <v>103868</v>
      </c>
      <c r="I113" s="127"/>
      <c r="J113" s="94">
        <f>SUM(J99:J112)</f>
        <v>28606</v>
      </c>
      <c r="K113" s="127"/>
      <c r="L113" s="86">
        <f t="shared" si="33"/>
        <v>530387.12</v>
      </c>
      <c r="M113" s="28"/>
    </row>
    <row r="114" spans="1:13" ht="30" customHeight="1">
      <c r="A114" s="25"/>
      <c r="B114" s="26"/>
      <c r="C114" s="54"/>
      <c r="D114" s="26"/>
      <c r="E114" s="84"/>
      <c r="F114" s="94"/>
      <c r="G114" s="127"/>
      <c r="H114" s="94"/>
      <c r="I114" s="127"/>
      <c r="J114" s="94"/>
      <c r="K114" s="127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127"/>
      <c r="H115" s="94"/>
      <c r="I115" s="127"/>
      <c r="J115" s="94"/>
      <c r="K115" s="127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128"/>
      <c r="J116" s="128"/>
      <c r="K116" s="128"/>
      <c r="L116" s="95"/>
      <c r="M116" s="32"/>
    </row>
    <row r="117" spans="1:13" ht="30" customHeight="1">
      <c r="A117" s="17" t="s">
        <v>240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162</v>
      </c>
      <c r="B118" s="46" t="str">
        <f>B99</f>
        <v>나무숲녹화용</v>
      </c>
      <c r="C118" s="48">
        <v>440</v>
      </c>
      <c r="D118" s="22" t="s">
        <v>31</v>
      </c>
      <c r="E118" s="86">
        <f>E99</f>
        <v>840</v>
      </c>
      <c r="F118" s="86">
        <f aca="true" t="shared" si="35" ref="F118:F128">INT(E118*C118)</f>
        <v>369600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8">E118+G118+I118</f>
        <v>840</v>
      </c>
      <c r="L118" s="86">
        <f aca="true" t="shared" si="39" ref="L118:L132">+J118+H118+F118</f>
        <v>369600</v>
      </c>
      <c r="M118" s="62"/>
    </row>
    <row r="119" spans="1:13" ht="30" customHeight="1">
      <c r="A119" s="21" t="s">
        <v>163</v>
      </c>
      <c r="B119" s="46" t="s">
        <v>164</v>
      </c>
      <c r="C119" s="48">
        <v>80</v>
      </c>
      <c r="D119" s="22" t="s">
        <v>32</v>
      </c>
      <c r="E119" s="86">
        <f>E100</f>
        <v>40</v>
      </c>
      <c r="F119" s="86">
        <f t="shared" si="35"/>
        <v>3200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3200</v>
      </c>
      <c r="M119" s="62"/>
    </row>
    <row r="120" spans="1:13" ht="30" customHeight="1">
      <c r="A120" s="21" t="s">
        <v>102</v>
      </c>
      <c r="B120" s="75" t="str">
        <f>B118</f>
        <v>나무숲녹화용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0.061</v>
      </c>
      <c r="D121" s="22" t="s">
        <v>16</v>
      </c>
      <c r="E121" s="85"/>
      <c r="F121" s="85">
        <f t="shared" si="35"/>
        <v>0</v>
      </c>
      <c r="G121" s="47">
        <f aca="true" t="shared" si="40" ref="G121:G127">G102</f>
        <v>80830</v>
      </c>
      <c r="H121" s="86">
        <f t="shared" si="36"/>
        <v>4930</v>
      </c>
      <c r="I121" s="85"/>
      <c r="J121" s="85">
        <f t="shared" si="37"/>
        <v>0</v>
      </c>
      <c r="K121" s="86">
        <f t="shared" si="38"/>
        <v>80830</v>
      </c>
      <c r="L121" s="86">
        <f t="shared" si="39"/>
        <v>4930</v>
      </c>
      <c r="M121" s="44"/>
    </row>
    <row r="122" spans="1:13" ht="30" customHeight="1">
      <c r="A122" s="21" t="s">
        <v>17</v>
      </c>
      <c r="B122" s="22"/>
      <c r="C122" s="72">
        <v>0.121</v>
      </c>
      <c r="D122" s="22" t="s">
        <v>16</v>
      </c>
      <c r="E122" s="85"/>
      <c r="F122" s="85">
        <f t="shared" si="35"/>
        <v>0</v>
      </c>
      <c r="G122" s="47">
        <f t="shared" si="40"/>
        <v>80531</v>
      </c>
      <c r="H122" s="86">
        <f t="shared" si="36"/>
        <v>9744</v>
      </c>
      <c r="I122" s="85"/>
      <c r="J122" s="85">
        <f t="shared" si="37"/>
        <v>0</v>
      </c>
      <c r="K122" s="86">
        <f t="shared" si="38"/>
        <v>80531</v>
      </c>
      <c r="L122" s="86">
        <f t="shared" si="39"/>
        <v>9744</v>
      </c>
      <c r="M122" s="24"/>
    </row>
    <row r="123" spans="1:13" ht="30" customHeight="1">
      <c r="A123" s="21" t="s">
        <v>18</v>
      </c>
      <c r="B123" s="22"/>
      <c r="C123" s="72">
        <v>0.279</v>
      </c>
      <c r="D123" s="22" t="s">
        <v>16</v>
      </c>
      <c r="E123" s="85"/>
      <c r="F123" s="85">
        <f t="shared" si="35"/>
        <v>0</v>
      </c>
      <c r="G123" s="47">
        <f t="shared" si="40"/>
        <v>60547</v>
      </c>
      <c r="H123" s="86">
        <f t="shared" si="36"/>
        <v>16892</v>
      </c>
      <c r="I123" s="85"/>
      <c r="J123" s="85">
        <f t="shared" si="37"/>
        <v>0</v>
      </c>
      <c r="K123" s="86">
        <f t="shared" si="38"/>
        <v>60547</v>
      </c>
      <c r="L123" s="86">
        <f t="shared" si="39"/>
        <v>16892</v>
      </c>
      <c r="M123" s="24"/>
    </row>
    <row r="124" spans="1:13" ht="30" customHeight="1">
      <c r="A124" s="21" t="s">
        <v>34</v>
      </c>
      <c r="B124" s="22" t="s">
        <v>165</v>
      </c>
      <c r="C124" s="72">
        <v>0.369</v>
      </c>
      <c r="D124" s="22" t="s">
        <v>30</v>
      </c>
      <c r="E124" s="86">
        <f>E105</f>
        <v>11127</v>
      </c>
      <c r="F124" s="86">
        <f t="shared" si="35"/>
        <v>4105</v>
      </c>
      <c r="G124" s="86">
        <f t="shared" si="40"/>
        <v>13681</v>
      </c>
      <c r="H124" s="86">
        <f t="shared" si="36"/>
        <v>5048</v>
      </c>
      <c r="I124" s="86">
        <f>I105</f>
        <v>63069</v>
      </c>
      <c r="J124" s="86">
        <f t="shared" si="37"/>
        <v>23272</v>
      </c>
      <c r="K124" s="86">
        <f t="shared" si="38"/>
        <v>87877</v>
      </c>
      <c r="L124" s="86">
        <f t="shared" si="39"/>
        <v>32425</v>
      </c>
      <c r="M124" s="24"/>
    </row>
    <row r="125" spans="1:13" ht="30" customHeight="1">
      <c r="A125" s="21" t="s">
        <v>35</v>
      </c>
      <c r="B125" s="22" t="s">
        <v>36</v>
      </c>
      <c r="C125" s="72">
        <v>0.369</v>
      </c>
      <c r="D125" s="22" t="s">
        <v>167</v>
      </c>
      <c r="E125" s="86">
        <f>E106</f>
        <v>11127</v>
      </c>
      <c r="F125" s="86">
        <f t="shared" si="35"/>
        <v>4105</v>
      </c>
      <c r="G125" s="86">
        <f t="shared" si="40"/>
        <v>14781</v>
      </c>
      <c r="H125" s="86">
        <f t="shared" si="36"/>
        <v>5454</v>
      </c>
      <c r="I125" s="86">
        <f>I106</f>
        <v>11537</v>
      </c>
      <c r="J125" s="86">
        <f t="shared" si="37"/>
        <v>4257</v>
      </c>
      <c r="K125" s="86">
        <f t="shared" si="38"/>
        <v>37445</v>
      </c>
      <c r="L125" s="86">
        <f t="shared" si="39"/>
        <v>13816</v>
      </c>
      <c r="M125" s="24"/>
    </row>
    <row r="126" spans="1:13" ht="30" customHeight="1">
      <c r="A126" s="21" t="s">
        <v>45</v>
      </c>
      <c r="B126" s="22" t="s">
        <v>37</v>
      </c>
      <c r="C126" s="72">
        <v>0.369</v>
      </c>
      <c r="D126" s="22" t="s">
        <v>30</v>
      </c>
      <c r="E126" s="86">
        <f>E107</f>
        <v>22325</v>
      </c>
      <c r="F126" s="86">
        <f t="shared" si="35"/>
        <v>8237</v>
      </c>
      <c r="G126" s="86">
        <f t="shared" si="40"/>
        <v>14781</v>
      </c>
      <c r="H126" s="86">
        <f t="shared" si="36"/>
        <v>5454</v>
      </c>
      <c r="I126" s="86">
        <f>I107</f>
        <v>6008</v>
      </c>
      <c r="J126" s="86">
        <f t="shared" si="37"/>
        <v>2216</v>
      </c>
      <c r="K126" s="86">
        <f t="shared" si="38"/>
        <v>43114</v>
      </c>
      <c r="L126" s="86">
        <f t="shared" si="39"/>
        <v>15907</v>
      </c>
      <c r="M126" s="24"/>
    </row>
    <row r="127" spans="1:13" ht="30" customHeight="1">
      <c r="A127" s="21" t="s">
        <v>38</v>
      </c>
      <c r="B127" s="22" t="s">
        <v>39</v>
      </c>
      <c r="C127" s="72">
        <v>0.641</v>
      </c>
      <c r="D127" s="22" t="s">
        <v>30</v>
      </c>
      <c r="E127" s="86">
        <f>E108</f>
        <v>19656</v>
      </c>
      <c r="F127" s="86">
        <f t="shared" si="35"/>
        <v>12599</v>
      </c>
      <c r="G127" s="86">
        <f t="shared" si="40"/>
        <v>14781</v>
      </c>
      <c r="H127" s="86">
        <f t="shared" si="36"/>
        <v>9474</v>
      </c>
      <c r="I127" s="86">
        <f>I108</f>
        <v>9690</v>
      </c>
      <c r="J127" s="86">
        <f t="shared" si="37"/>
        <v>6211</v>
      </c>
      <c r="K127" s="86">
        <f t="shared" si="38"/>
        <v>44127</v>
      </c>
      <c r="L127" s="86">
        <f t="shared" si="39"/>
        <v>28284</v>
      </c>
      <c r="M127" s="24"/>
    </row>
    <row r="128" spans="1:13" ht="30" customHeight="1">
      <c r="A128" s="21" t="s">
        <v>40</v>
      </c>
      <c r="B128" s="22" t="s">
        <v>41</v>
      </c>
      <c r="C128" s="72">
        <v>0.369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28</v>
      </c>
      <c r="K128" s="86">
        <f t="shared" si="38"/>
        <v>77</v>
      </c>
      <c r="L128" s="86">
        <f t="shared" si="39"/>
        <v>28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13075</v>
      </c>
      <c r="G129" s="84"/>
      <c r="H129" s="84"/>
      <c r="I129" s="94"/>
      <c r="J129" s="94"/>
      <c r="K129" s="94"/>
      <c r="L129" s="86">
        <f t="shared" si="39"/>
        <v>13075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996</v>
      </c>
      <c r="G130" s="84"/>
      <c r="H130" s="86"/>
      <c r="I130" s="94"/>
      <c r="J130" s="94"/>
      <c r="K130" s="94"/>
      <c r="L130" s="86">
        <f t="shared" si="39"/>
        <v>996</v>
      </c>
      <c r="M130" s="28"/>
    </row>
    <row r="131" spans="1:13" ht="30" customHeight="1">
      <c r="A131" s="25" t="s">
        <v>98</v>
      </c>
      <c r="B131" s="75" t="s">
        <v>23</v>
      </c>
      <c r="C131" s="54">
        <v>1</v>
      </c>
      <c r="D131" s="26" t="s">
        <v>169</v>
      </c>
      <c r="E131" s="84"/>
      <c r="F131" s="84">
        <f>F112</f>
        <v>50190.12</v>
      </c>
      <c r="G131" s="84"/>
      <c r="H131" s="84">
        <f>H112</f>
        <v>59156</v>
      </c>
      <c r="I131" s="84"/>
      <c r="J131" s="84">
        <f>J112</f>
        <v>888</v>
      </c>
      <c r="K131" s="84"/>
      <c r="L131" s="86">
        <f t="shared" si="39"/>
        <v>110234.12</v>
      </c>
      <c r="M131" s="151" t="s">
        <v>170</v>
      </c>
    </row>
    <row r="132" spans="1:13" ht="30" customHeight="1">
      <c r="A132" s="25" t="s">
        <v>166</v>
      </c>
      <c r="B132" s="26"/>
      <c r="C132" s="54"/>
      <c r="D132" s="26"/>
      <c r="E132" s="84"/>
      <c r="F132" s="94">
        <f>SUM(F118:F131)</f>
        <v>500107.12</v>
      </c>
      <c r="G132" s="84"/>
      <c r="H132" s="94">
        <f>SUM(H118:H131)</f>
        <v>116152</v>
      </c>
      <c r="I132" s="94"/>
      <c r="J132" s="94">
        <f>SUM(J118:J131)</f>
        <v>36872</v>
      </c>
      <c r="K132" s="94"/>
      <c r="L132" s="86">
        <f t="shared" si="39"/>
        <v>653131.12</v>
      </c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94"/>
      <c r="G134" s="84"/>
      <c r="H134" s="94"/>
      <c r="I134" s="94"/>
      <c r="J134" s="94"/>
      <c r="K134" s="94"/>
      <c r="L134" s="9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  <row r="136" spans="1:13" ht="30" customHeight="1">
      <c r="A136" s="17" t="s">
        <v>230</v>
      </c>
      <c r="B136" s="18"/>
      <c r="C136" s="53"/>
      <c r="D136" s="19"/>
      <c r="E136" s="85"/>
      <c r="F136" s="93"/>
      <c r="G136" s="93"/>
      <c r="H136" s="93"/>
      <c r="I136" s="93"/>
      <c r="J136" s="93"/>
      <c r="K136" s="93"/>
      <c r="L136" s="93"/>
      <c r="M136" s="20"/>
    </row>
    <row r="137" spans="1:13" ht="30" customHeight="1">
      <c r="A137" s="21" t="s">
        <v>162</v>
      </c>
      <c r="B137" s="46" t="str">
        <f>B118</f>
        <v>나무숲녹화용</v>
      </c>
      <c r="C137" s="48">
        <v>550</v>
      </c>
      <c r="D137" s="22" t="s">
        <v>31</v>
      </c>
      <c r="E137" s="86">
        <f>E118</f>
        <v>840</v>
      </c>
      <c r="F137" s="86">
        <f aca="true" t="shared" si="41" ref="F137:F147">INT(E137*C137)</f>
        <v>462000</v>
      </c>
      <c r="G137" s="85"/>
      <c r="H137" s="85">
        <f aca="true" t="shared" si="42" ref="H137:H147">INT(G137*C137)</f>
        <v>0</v>
      </c>
      <c r="I137" s="85"/>
      <c r="J137" s="85">
        <f aca="true" t="shared" si="43" ref="J137:J147">INT(I137*C137)</f>
        <v>0</v>
      </c>
      <c r="K137" s="86">
        <f aca="true" t="shared" si="44" ref="K137:K147">E137+G137+I137</f>
        <v>840</v>
      </c>
      <c r="L137" s="86">
        <f aca="true" t="shared" si="45" ref="L137:L151">+J137+H137+F137</f>
        <v>462000</v>
      </c>
      <c r="M137" s="62"/>
    </row>
    <row r="138" spans="1:13" ht="30" customHeight="1">
      <c r="A138" s="21" t="s">
        <v>163</v>
      </c>
      <c r="B138" s="46" t="s">
        <v>164</v>
      </c>
      <c r="C138" s="48">
        <v>100</v>
      </c>
      <c r="D138" s="22" t="s">
        <v>32</v>
      </c>
      <c r="E138" s="86">
        <f>E119</f>
        <v>40</v>
      </c>
      <c r="F138" s="86">
        <f t="shared" si="41"/>
        <v>4000</v>
      </c>
      <c r="G138" s="85"/>
      <c r="H138" s="85">
        <f t="shared" si="42"/>
        <v>0</v>
      </c>
      <c r="I138" s="85"/>
      <c r="J138" s="85">
        <f t="shared" si="43"/>
        <v>0</v>
      </c>
      <c r="K138" s="86">
        <f t="shared" si="44"/>
        <v>40</v>
      </c>
      <c r="L138" s="86">
        <f t="shared" si="45"/>
        <v>4000</v>
      </c>
      <c r="M138" s="62"/>
    </row>
    <row r="139" spans="1:13" ht="30" customHeight="1">
      <c r="A139" s="21" t="s">
        <v>102</v>
      </c>
      <c r="B139" s="75" t="str">
        <f>B137</f>
        <v>나무숲녹화용</v>
      </c>
      <c r="C139" s="48">
        <v>0.2</v>
      </c>
      <c r="D139" s="22" t="s">
        <v>33</v>
      </c>
      <c r="E139" s="86">
        <f>E120</f>
        <v>170000</v>
      </c>
      <c r="F139" s="86">
        <f t="shared" si="41"/>
        <v>34000</v>
      </c>
      <c r="G139" s="85"/>
      <c r="H139" s="85">
        <f t="shared" si="42"/>
        <v>0</v>
      </c>
      <c r="I139" s="85"/>
      <c r="J139" s="85">
        <f t="shared" si="43"/>
        <v>0</v>
      </c>
      <c r="K139" s="86">
        <f t="shared" si="44"/>
        <v>170000</v>
      </c>
      <c r="L139" s="86">
        <f t="shared" si="45"/>
        <v>34000</v>
      </c>
      <c r="M139" s="63"/>
    </row>
    <row r="140" spans="1:13" ht="30" customHeight="1">
      <c r="A140" s="21" t="s">
        <v>15</v>
      </c>
      <c r="B140" s="22"/>
      <c r="C140" s="72">
        <v>0.076</v>
      </c>
      <c r="D140" s="22" t="s">
        <v>16</v>
      </c>
      <c r="E140" s="85"/>
      <c r="F140" s="85">
        <f t="shared" si="41"/>
        <v>0</v>
      </c>
      <c r="G140" s="47">
        <f aca="true" t="shared" si="46" ref="G140:G146">G121</f>
        <v>80830</v>
      </c>
      <c r="H140" s="86">
        <f t="shared" si="42"/>
        <v>6143</v>
      </c>
      <c r="I140" s="85"/>
      <c r="J140" s="85">
        <f t="shared" si="43"/>
        <v>0</v>
      </c>
      <c r="K140" s="86">
        <f t="shared" si="44"/>
        <v>80830</v>
      </c>
      <c r="L140" s="86">
        <f t="shared" si="45"/>
        <v>6143</v>
      </c>
      <c r="M140" s="44"/>
    </row>
    <row r="141" spans="1:13" ht="30" customHeight="1">
      <c r="A141" s="21" t="s">
        <v>17</v>
      </c>
      <c r="B141" s="22"/>
      <c r="C141" s="72">
        <v>0.151</v>
      </c>
      <c r="D141" s="22" t="s">
        <v>16</v>
      </c>
      <c r="E141" s="85"/>
      <c r="F141" s="85">
        <f t="shared" si="41"/>
        <v>0</v>
      </c>
      <c r="G141" s="47">
        <f t="shared" si="46"/>
        <v>80531</v>
      </c>
      <c r="H141" s="86">
        <f t="shared" si="42"/>
        <v>12160</v>
      </c>
      <c r="I141" s="85"/>
      <c r="J141" s="85">
        <f t="shared" si="43"/>
        <v>0</v>
      </c>
      <c r="K141" s="86">
        <f t="shared" si="44"/>
        <v>80531</v>
      </c>
      <c r="L141" s="86">
        <f t="shared" si="45"/>
        <v>12160</v>
      </c>
      <c r="M141" s="24"/>
    </row>
    <row r="142" spans="1:13" ht="30" customHeight="1">
      <c r="A142" s="21" t="s">
        <v>18</v>
      </c>
      <c r="B142" s="22"/>
      <c r="C142" s="72">
        <v>0.335</v>
      </c>
      <c r="D142" s="22" t="s">
        <v>16</v>
      </c>
      <c r="E142" s="85"/>
      <c r="F142" s="85">
        <f t="shared" si="41"/>
        <v>0</v>
      </c>
      <c r="G142" s="47">
        <f t="shared" si="46"/>
        <v>60547</v>
      </c>
      <c r="H142" s="86">
        <f t="shared" si="42"/>
        <v>20283</v>
      </c>
      <c r="I142" s="85"/>
      <c r="J142" s="85">
        <f t="shared" si="43"/>
        <v>0</v>
      </c>
      <c r="K142" s="86">
        <f t="shared" si="44"/>
        <v>60547</v>
      </c>
      <c r="L142" s="86">
        <f t="shared" si="45"/>
        <v>20283</v>
      </c>
      <c r="M142" s="24"/>
    </row>
    <row r="143" spans="1:13" ht="30" customHeight="1">
      <c r="A143" s="21" t="s">
        <v>34</v>
      </c>
      <c r="B143" s="22" t="s">
        <v>165</v>
      </c>
      <c r="C143" s="72">
        <v>0.461</v>
      </c>
      <c r="D143" s="22" t="s">
        <v>30</v>
      </c>
      <c r="E143" s="86">
        <f>E124</f>
        <v>11127</v>
      </c>
      <c r="F143" s="86">
        <f t="shared" si="41"/>
        <v>5129</v>
      </c>
      <c r="G143" s="86">
        <f t="shared" si="46"/>
        <v>13681</v>
      </c>
      <c r="H143" s="86">
        <f t="shared" si="42"/>
        <v>6306</v>
      </c>
      <c r="I143" s="86">
        <f>I124</f>
        <v>63069</v>
      </c>
      <c r="J143" s="86">
        <f t="shared" si="43"/>
        <v>29074</v>
      </c>
      <c r="K143" s="86">
        <f t="shared" si="44"/>
        <v>87877</v>
      </c>
      <c r="L143" s="86">
        <f t="shared" si="45"/>
        <v>40509</v>
      </c>
      <c r="M143" s="24"/>
    </row>
    <row r="144" spans="1:13" ht="30" customHeight="1">
      <c r="A144" s="21" t="s">
        <v>35</v>
      </c>
      <c r="B144" s="22" t="s">
        <v>36</v>
      </c>
      <c r="C144" s="72">
        <v>0.461</v>
      </c>
      <c r="D144" s="22" t="s">
        <v>30</v>
      </c>
      <c r="E144" s="86">
        <f>E125</f>
        <v>11127</v>
      </c>
      <c r="F144" s="86">
        <f t="shared" si="41"/>
        <v>5129</v>
      </c>
      <c r="G144" s="86">
        <f t="shared" si="46"/>
        <v>14781</v>
      </c>
      <c r="H144" s="86">
        <f t="shared" si="42"/>
        <v>6814</v>
      </c>
      <c r="I144" s="86">
        <f>I125</f>
        <v>11537</v>
      </c>
      <c r="J144" s="86">
        <f t="shared" si="43"/>
        <v>5318</v>
      </c>
      <c r="K144" s="86">
        <f t="shared" si="44"/>
        <v>37445</v>
      </c>
      <c r="L144" s="86">
        <f t="shared" si="45"/>
        <v>17261</v>
      </c>
      <c r="M144" s="24"/>
    </row>
    <row r="145" spans="1:13" ht="30" customHeight="1">
      <c r="A145" s="21" t="s">
        <v>45</v>
      </c>
      <c r="B145" s="22" t="s">
        <v>37</v>
      </c>
      <c r="C145" s="72">
        <v>0.461</v>
      </c>
      <c r="D145" s="22" t="s">
        <v>30</v>
      </c>
      <c r="E145" s="86">
        <f>E126</f>
        <v>22325</v>
      </c>
      <c r="F145" s="86">
        <f t="shared" si="41"/>
        <v>10291</v>
      </c>
      <c r="G145" s="86">
        <f t="shared" si="46"/>
        <v>14781</v>
      </c>
      <c r="H145" s="86">
        <f t="shared" si="42"/>
        <v>6814</v>
      </c>
      <c r="I145" s="86">
        <f>I126</f>
        <v>6008</v>
      </c>
      <c r="J145" s="86">
        <f t="shared" si="43"/>
        <v>2769</v>
      </c>
      <c r="K145" s="86">
        <f t="shared" si="44"/>
        <v>43114</v>
      </c>
      <c r="L145" s="86">
        <f t="shared" si="45"/>
        <v>19874</v>
      </c>
      <c r="M145" s="24"/>
    </row>
    <row r="146" spans="1:13" ht="30" customHeight="1">
      <c r="A146" s="21" t="s">
        <v>38</v>
      </c>
      <c r="B146" s="22" t="s">
        <v>39</v>
      </c>
      <c r="C146" s="72">
        <v>0.728</v>
      </c>
      <c r="D146" s="22" t="s">
        <v>30</v>
      </c>
      <c r="E146" s="86">
        <f>E127</f>
        <v>19656</v>
      </c>
      <c r="F146" s="86">
        <f t="shared" si="41"/>
        <v>14309</v>
      </c>
      <c r="G146" s="86">
        <f t="shared" si="46"/>
        <v>14781</v>
      </c>
      <c r="H146" s="86">
        <f t="shared" si="42"/>
        <v>10760</v>
      </c>
      <c r="I146" s="86">
        <f>I127</f>
        <v>9690</v>
      </c>
      <c r="J146" s="86">
        <f t="shared" si="43"/>
        <v>7054</v>
      </c>
      <c r="K146" s="86">
        <f t="shared" si="44"/>
        <v>44127</v>
      </c>
      <c r="L146" s="86">
        <f t="shared" si="45"/>
        <v>32123</v>
      </c>
      <c r="M146" s="24"/>
    </row>
    <row r="147" spans="1:13" ht="30" customHeight="1">
      <c r="A147" s="21" t="s">
        <v>40</v>
      </c>
      <c r="B147" s="22" t="s">
        <v>41</v>
      </c>
      <c r="C147" s="72">
        <v>0.461</v>
      </c>
      <c r="D147" s="22" t="s">
        <v>30</v>
      </c>
      <c r="E147" s="85"/>
      <c r="F147" s="85">
        <f t="shared" si="41"/>
        <v>0</v>
      </c>
      <c r="G147" s="85"/>
      <c r="H147" s="85">
        <f t="shared" si="42"/>
        <v>0</v>
      </c>
      <c r="I147" s="86">
        <f>I128</f>
        <v>77</v>
      </c>
      <c r="J147" s="86">
        <f t="shared" si="43"/>
        <v>35</v>
      </c>
      <c r="K147" s="86">
        <f t="shared" si="44"/>
        <v>77</v>
      </c>
      <c r="L147" s="86">
        <f t="shared" si="45"/>
        <v>35</v>
      </c>
      <c r="M147" s="24"/>
    </row>
    <row r="148" spans="1:13" ht="30" customHeight="1">
      <c r="A148" s="25" t="s">
        <v>19</v>
      </c>
      <c r="B148" s="26" t="s">
        <v>20</v>
      </c>
      <c r="C148" s="54">
        <v>1</v>
      </c>
      <c r="D148" s="26" t="s">
        <v>21</v>
      </c>
      <c r="E148" s="84"/>
      <c r="F148" s="86">
        <f>INT(SUM(F137:F147)*0.03)</f>
        <v>16045</v>
      </c>
      <c r="G148" s="84"/>
      <c r="H148" s="84">
        <v>0</v>
      </c>
      <c r="I148" s="94"/>
      <c r="J148" s="94">
        <v>0</v>
      </c>
      <c r="K148" s="94"/>
      <c r="L148" s="86">
        <f t="shared" si="45"/>
        <v>16045</v>
      </c>
      <c r="M148" s="28"/>
    </row>
    <row r="149" spans="1:13" ht="30" customHeight="1">
      <c r="A149" s="25" t="s">
        <v>42</v>
      </c>
      <c r="B149" s="26" t="s">
        <v>43</v>
      </c>
      <c r="C149" s="54">
        <v>1</v>
      </c>
      <c r="D149" s="26" t="s">
        <v>21</v>
      </c>
      <c r="E149" s="84"/>
      <c r="F149" s="84">
        <v>1210</v>
      </c>
      <c r="G149" s="84"/>
      <c r="H149" s="86">
        <v>0</v>
      </c>
      <c r="I149" s="94"/>
      <c r="J149" s="94">
        <v>0</v>
      </c>
      <c r="K149" s="94"/>
      <c r="L149" s="86">
        <f t="shared" si="45"/>
        <v>1210</v>
      </c>
      <c r="M149" s="28"/>
    </row>
    <row r="150" spans="1:13" ht="30" customHeight="1">
      <c r="A150" s="25" t="s">
        <v>98</v>
      </c>
      <c r="B150" s="75" t="s">
        <v>23</v>
      </c>
      <c r="C150" s="54">
        <v>1</v>
      </c>
      <c r="D150" s="26" t="s">
        <v>169</v>
      </c>
      <c r="E150" s="84"/>
      <c r="F150" s="84">
        <f>F131</f>
        <v>50190.12</v>
      </c>
      <c r="G150" s="84"/>
      <c r="H150" s="84">
        <f>H131</f>
        <v>59156</v>
      </c>
      <c r="I150" s="84"/>
      <c r="J150" s="84">
        <f>J131</f>
        <v>888</v>
      </c>
      <c r="K150" s="84"/>
      <c r="L150" s="86">
        <f t="shared" si="45"/>
        <v>110234.12</v>
      </c>
      <c r="M150" s="151" t="s">
        <v>170</v>
      </c>
    </row>
    <row r="151" spans="1:13" ht="30" customHeight="1">
      <c r="A151" s="25" t="s">
        <v>166</v>
      </c>
      <c r="B151" s="26"/>
      <c r="C151" s="54"/>
      <c r="D151" s="26"/>
      <c r="E151" s="84"/>
      <c r="F151" s="94">
        <f>SUM(F137:F150)</f>
        <v>602303.12</v>
      </c>
      <c r="G151" s="129"/>
      <c r="H151" s="94">
        <f>SUM(H137:H150)</f>
        <v>128436</v>
      </c>
      <c r="I151" s="129"/>
      <c r="J151" s="94">
        <f>SUM(J137:J150)</f>
        <v>45138</v>
      </c>
      <c r="K151" s="129"/>
      <c r="L151" s="86">
        <f t="shared" si="45"/>
        <v>775877.12</v>
      </c>
      <c r="M151" s="28"/>
    </row>
    <row r="152" spans="1:13" ht="30" customHeight="1">
      <c r="A152" s="25"/>
      <c r="B152" s="26"/>
      <c r="C152" s="54"/>
      <c r="D152" s="26"/>
      <c r="E152" s="84"/>
      <c r="F152" s="94"/>
      <c r="G152" s="129"/>
      <c r="H152" s="94"/>
      <c r="I152" s="129"/>
      <c r="J152" s="94"/>
      <c r="K152" s="129"/>
      <c r="L152" s="94"/>
      <c r="M152" s="28"/>
    </row>
    <row r="153" spans="1:13" ht="30" customHeight="1">
      <c r="A153" s="25"/>
      <c r="B153" s="26"/>
      <c r="C153" s="54"/>
      <c r="D153" s="26"/>
      <c r="E153" s="84"/>
      <c r="F153" s="94"/>
      <c r="G153" s="129"/>
      <c r="H153" s="94"/>
      <c r="I153" s="129"/>
      <c r="J153" s="94"/>
      <c r="K153" s="129"/>
      <c r="L153" s="94"/>
      <c r="M153" s="28"/>
    </row>
    <row r="154" spans="1:13" ht="30" customHeight="1" thickBot="1">
      <c r="A154" s="29"/>
      <c r="B154" s="30"/>
      <c r="C154" s="52"/>
      <c r="D154" s="30"/>
      <c r="E154" s="95"/>
      <c r="F154" s="95"/>
      <c r="G154" s="95"/>
      <c r="H154" s="95"/>
      <c r="I154" s="128"/>
      <c r="J154" s="128"/>
      <c r="K154" s="128"/>
      <c r="L154" s="95"/>
      <c r="M154" s="32"/>
    </row>
    <row r="155" spans="1:13" ht="30" customHeight="1">
      <c r="A155" s="17" t="s">
        <v>241</v>
      </c>
      <c r="B155" s="18"/>
      <c r="C155" s="53"/>
      <c r="D155" s="19"/>
      <c r="E155" s="85"/>
      <c r="F155" s="93"/>
      <c r="G155" s="93"/>
      <c r="H155" s="93"/>
      <c r="I155" s="93"/>
      <c r="J155" s="93"/>
      <c r="K155" s="93"/>
      <c r="L155" s="93"/>
      <c r="M155" s="20"/>
    </row>
    <row r="156" spans="1:13" ht="30" customHeight="1">
      <c r="A156" s="21" t="s">
        <v>162</v>
      </c>
      <c r="B156" s="46" t="str">
        <f>B137</f>
        <v>나무숲녹화용</v>
      </c>
      <c r="C156" s="48">
        <v>770</v>
      </c>
      <c r="D156" s="22" t="s">
        <v>31</v>
      </c>
      <c r="E156" s="86">
        <f>E137</f>
        <v>840</v>
      </c>
      <c r="F156" s="86">
        <f aca="true" t="shared" si="47" ref="F156:F166">INT(E156*C156)</f>
        <v>646800</v>
      </c>
      <c r="G156" s="85"/>
      <c r="H156" s="85">
        <f aca="true" t="shared" si="48" ref="H156:H166">INT(G156*C156)</f>
        <v>0</v>
      </c>
      <c r="I156" s="85"/>
      <c r="J156" s="85">
        <f aca="true" t="shared" si="49" ref="J156:J166">INT(I156*C156)</f>
        <v>0</v>
      </c>
      <c r="K156" s="86">
        <f aca="true" t="shared" si="50" ref="K156:K166">E156+G156+I156</f>
        <v>840</v>
      </c>
      <c r="L156" s="86">
        <f aca="true" t="shared" si="51" ref="L156:L170">+J156+H156+F156</f>
        <v>646800</v>
      </c>
      <c r="M156" s="62"/>
    </row>
    <row r="157" spans="1:13" ht="30" customHeight="1">
      <c r="A157" s="21" t="s">
        <v>163</v>
      </c>
      <c r="B157" s="46" t="s">
        <v>164</v>
      </c>
      <c r="C157" s="48">
        <v>140</v>
      </c>
      <c r="D157" s="22" t="s">
        <v>32</v>
      </c>
      <c r="E157" s="86">
        <f>E138</f>
        <v>40</v>
      </c>
      <c r="F157" s="86">
        <f t="shared" si="47"/>
        <v>5600</v>
      </c>
      <c r="G157" s="85"/>
      <c r="H157" s="85">
        <f t="shared" si="48"/>
        <v>0</v>
      </c>
      <c r="I157" s="85"/>
      <c r="J157" s="85">
        <f t="shared" si="49"/>
        <v>0</v>
      </c>
      <c r="K157" s="86">
        <f t="shared" si="50"/>
        <v>40</v>
      </c>
      <c r="L157" s="86">
        <f t="shared" si="51"/>
        <v>5600</v>
      </c>
      <c r="M157" s="62"/>
    </row>
    <row r="158" spans="1:13" ht="30" customHeight="1">
      <c r="A158" s="21" t="s">
        <v>102</v>
      </c>
      <c r="B158" s="75" t="str">
        <f>B156</f>
        <v>나무숲녹화용</v>
      </c>
      <c r="C158" s="48">
        <v>0.2</v>
      </c>
      <c r="D158" s="22" t="s">
        <v>33</v>
      </c>
      <c r="E158" s="86">
        <f>E139</f>
        <v>170000</v>
      </c>
      <c r="F158" s="86">
        <f t="shared" si="47"/>
        <v>34000</v>
      </c>
      <c r="G158" s="85"/>
      <c r="H158" s="85">
        <f t="shared" si="48"/>
        <v>0</v>
      </c>
      <c r="I158" s="85"/>
      <c r="J158" s="85">
        <f t="shared" si="49"/>
        <v>0</v>
      </c>
      <c r="K158" s="86">
        <f t="shared" si="50"/>
        <v>170000</v>
      </c>
      <c r="L158" s="86">
        <f t="shared" si="51"/>
        <v>34000</v>
      </c>
      <c r="M158" s="63"/>
    </row>
    <row r="159" spans="1:13" ht="30" customHeight="1">
      <c r="A159" s="21" t="s">
        <v>15</v>
      </c>
      <c r="B159" s="22"/>
      <c r="C159" s="72">
        <v>0.106</v>
      </c>
      <c r="D159" s="22" t="s">
        <v>16</v>
      </c>
      <c r="E159" s="85"/>
      <c r="F159" s="85">
        <f t="shared" si="47"/>
        <v>0</v>
      </c>
      <c r="G159" s="47">
        <f aca="true" t="shared" si="52" ref="G159:G165">G140</f>
        <v>80830</v>
      </c>
      <c r="H159" s="86">
        <f t="shared" si="48"/>
        <v>8567</v>
      </c>
      <c r="I159" s="85"/>
      <c r="J159" s="85">
        <f t="shared" si="49"/>
        <v>0</v>
      </c>
      <c r="K159" s="86">
        <f t="shared" si="50"/>
        <v>80830</v>
      </c>
      <c r="L159" s="86">
        <f t="shared" si="51"/>
        <v>8567</v>
      </c>
      <c r="M159" s="44"/>
    </row>
    <row r="160" spans="1:13" ht="30" customHeight="1">
      <c r="A160" s="21" t="s">
        <v>17</v>
      </c>
      <c r="B160" s="22"/>
      <c r="C160" s="72">
        <v>0.211</v>
      </c>
      <c r="D160" s="22" t="s">
        <v>16</v>
      </c>
      <c r="E160" s="85"/>
      <c r="F160" s="85">
        <f t="shared" si="47"/>
        <v>0</v>
      </c>
      <c r="G160" s="47">
        <f t="shared" si="52"/>
        <v>80531</v>
      </c>
      <c r="H160" s="86">
        <f t="shared" si="48"/>
        <v>16992</v>
      </c>
      <c r="I160" s="85"/>
      <c r="J160" s="85">
        <f t="shared" si="49"/>
        <v>0</v>
      </c>
      <c r="K160" s="86">
        <f t="shared" si="50"/>
        <v>80531</v>
      </c>
      <c r="L160" s="86">
        <f t="shared" si="51"/>
        <v>16992</v>
      </c>
      <c r="M160" s="24"/>
    </row>
    <row r="161" spans="1:13" ht="30" customHeight="1">
      <c r="A161" s="21" t="s">
        <v>18</v>
      </c>
      <c r="B161" s="22"/>
      <c r="C161" s="72">
        <v>0.447</v>
      </c>
      <c r="D161" s="22" t="s">
        <v>16</v>
      </c>
      <c r="E161" s="85"/>
      <c r="F161" s="85">
        <f t="shared" si="47"/>
        <v>0</v>
      </c>
      <c r="G161" s="47">
        <f t="shared" si="52"/>
        <v>60547</v>
      </c>
      <c r="H161" s="86">
        <f t="shared" si="48"/>
        <v>27064</v>
      </c>
      <c r="I161" s="85"/>
      <c r="J161" s="85">
        <f t="shared" si="49"/>
        <v>0</v>
      </c>
      <c r="K161" s="86">
        <f t="shared" si="50"/>
        <v>60547</v>
      </c>
      <c r="L161" s="86">
        <f t="shared" si="51"/>
        <v>27064</v>
      </c>
      <c r="M161" s="24"/>
    </row>
    <row r="162" spans="1:13" ht="30" customHeight="1">
      <c r="A162" s="21" t="s">
        <v>34</v>
      </c>
      <c r="B162" s="22" t="s">
        <v>165</v>
      </c>
      <c r="C162" s="72">
        <v>0.645</v>
      </c>
      <c r="D162" s="22" t="s">
        <v>30</v>
      </c>
      <c r="E162" s="86">
        <f>E143</f>
        <v>11127</v>
      </c>
      <c r="F162" s="86">
        <f t="shared" si="47"/>
        <v>7176</v>
      </c>
      <c r="G162" s="86">
        <f t="shared" si="52"/>
        <v>13681</v>
      </c>
      <c r="H162" s="86">
        <f t="shared" si="48"/>
        <v>8824</v>
      </c>
      <c r="I162" s="86">
        <f>I143</f>
        <v>63069</v>
      </c>
      <c r="J162" s="86">
        <f t="shared" si="49"/>
        <v>40679</v>
      </c>
      <c r="K162" s="86">
        <f t="shared" si="50"/>
        <v>87877</v>
      </c>
      <c r="L162" s="86">
        <f t="shared" si="51"/>
        <v>56679</v>
      </c>
      <c r="M162" s="24"/>
    </row>
    <row r="163" spans="1:13" ht="30" customHeight="1">
      <c r="A163" s="21" t="s">
        <v>35</v>
      </c>
      <c r="B163" s="22" t="s">
        <v>36</v>
      </c>
      <c r="C163" s="72">
        <v>0.645</v>
      </c>
      <c r="D163" s="22" t="s">
        <v>30</v>
      </c>
      <c r="E163" s="86">
        <f>E144</f>
        <v>11127</v>
      </c>
      <c r="F163" s="86">
        <f t="shared" si="47"/>
        <v>7176</v>
      </c>
      <c r="G163" s="86">
        <f t="shared" si="52"/>
        <v>14781</v>
      </c>
      <c r="H163" s="86">
        <f t="shared" si="48"/>
        <v>9533</v>
      </c>
      <c r="I163" s="86">
        <f>I144</f>
        <v>11537</v>
      </c>
      <c r="J163" s="86">
        <f t="shared" si="49"/>
        <v>7441</v>
      </c>
      <c r="K163" s="86">
        <f t="shared" si="50"/>
        <v>37445</v>
      </c>
      <c r="L163" s="86">
        <f t="shared" si="51"/>
        <v>24150</v>
      </c>
      <c r="M163" s="24"/>
    </row>
    <row r="164" spans="1:13" ht="30" customHeight="1">
      <c r="A164" s="21" t="s">
        <v>45</v>
      </c>
      <c r="B164" s="22" t="s">
        <v>37</v>
      </c>
      <c r="C164" s="72">
        <v>0.645</v>
      </c>
      <c r="D164" s="22" t="s">
        <v>30</v>
      </c>
      <c r="E164" s="86">
        <f>E145</f>
        <v>22325</v>
      </c>
      <c r="F164" s="86">
        <f t="shared" si="47"/>
        <v>14399</v>
      </c>
      <c r="G164" s="86">
        <f t="shared" si="52"/>
        <v>14781</v>
      </c>
      <c r="H164" s="86">
        <f t="shared" si="48"/>
        <v>9533</v>
      </c>
      <c r="I164" s="86">
        <f>I145</f>
        <v>6008</v>
      </c>
      <c r="J164" s="86">
        <f t="shared" si="49"/>
        <v>3875</v>
      </c>
      <c r="K164" s="86">
        <f t="shared" si="50"/>
        <v>43114</v>
      </c>
      <c r="L164" s="86">
        <f t="shared" si="51"/>
        <v>27807</v>
      </c>
      <c r="M164" s="24"/>
    </row>
    <row r="165" spans="1:13" ht="30" customHeight="1">
      <c r="A165" s="21" t="s">
        <v>38</v>
      </c>
      <c r="B165" s="22" t="s">
        <v>39</v>
      </c>
      <c r="C165" s="72">
        <v>0.902</v>
      </c>
      <c r="D165" s="22" t="s">
        <v>30</v>
      </c>
      <c r="E165" s="86">
        <f>E146</f>
        <v>19656</v>
      </c>
      <c r="F165" s="86">
        <f t="shared" si="47"/>
        <v>17729</v>
      </c>
      <c r="G165" s="86">
        <f t="shared" si="52"/>
        <v>14781</v>
      </c>
      <c r="H165" s="86">
        <f t="shared" si="48"/>
        <v>13332</v>
      </c>
      <c r="I165" s="86">
        <f>I146</f>
        <v>9690</v>
      </c>
      <c r="J165" s="86">
        <f t="shared" si="49"/>
        <v>8740</v>
      </c>
      <c r="K165" s="86">
        <f t="shared" si="50"/>
        <v>44127</v>
      </c>
      <c r="L165" s="86">
        <f t="shared" si="51"/>
        <v>39801</v>
      </c>
      <c r="M165" s="24"/>
    </row>
    <row r="166" spans="1:13" ht="30" customHeight="1">
      <c r="A166" s="21" t="s">
        <v>40</v>
      </c>
      <c r="B166" s="22" t="s">
        <v>41</v>
      </c>
      <c r="C166" s="72">
        <v>0.645</v>
      </c>
      <c r="D166" s="22" t="s">
        <v>30</v>
      </c>
      <c r="E166" s="85"/>
      <c r="F166" s="85">
        <f t="shared" si="47"/>
        <v>0</v>
      </c>
      <c r="G166" s="85"/>
      <c r="H166" s="85">
        <f t="shared" si="48"/>
        <v>0</v>
      </c>
      <c r="I166" s="86">
        <f>I147</f>
        <v>77</v>
      </c>
      <c r="J166" s="86">
        <f t="shared" si="49"/>
        <v>49</v>
      </c>
      <c r="K166" s="86">
        <f t="shared" si="50"/>
        <v>77</v>
      </c>
      <c r="L166" s="86">
        <f t="shared" si="51"/>
        <v>49</v>
      </c>
      <c r="M166" s="24"/>
    </row>
    <row r="167" spans="1:13" ht="30" customHeight="1">
      <c r="A167" s="25" t="s">
        <v>19</v>
      </c>
      <c r="B167" s="26" t="s">
        <v>20</v>
      </c>
      <c r="C167" s="54">
        <v>1</v>
      </c>
      <c r="D167" s="26" t="s">
        <v>21</v>
      </c>
      <c r="E167" s="84"/>
      <c r="F167" s="86">
        <f>INT(SUM(F156:F166)*0.03)</f>
        <v>21986</v>
      </c>
      <c r="G167" s="84"/>
      <c r="H167" s="84"/>
      <c r="I167" s="94"/>
      <c r="J167" s="94"/>
      <c r="K167" s="94"/>
      <c r="L167" s="86">
        <f t="shared" si="51"/>
        <v>21986</v>
      </c>
      <c r="M167" s="28"/>
    </row>
    <row r="168" spans="1:13" ht="30" customHeight="1">
      <c r="A168" s="25" t="s">
        <v>42</v>
      </c>
      <c r="B168" s="26" t="s">
        <v>43</v>
      </c>
      <c r="C168" s="54">
        <v>1</v>
      </c>
      <c r="D168" s="26" t="s">
        <v>21</v>
      </c>
      <c r="E168" s="84"/>
      <c r="F168" s="84">
        <v>1639</v>
      </c>
      <c r="G168" s="84"/>
      <c r="H168" s="86"/>
      <c r="I168" s="94"/>
      <c r="J168" s="94"/>
      <c r="K168" s="94"/>
      <c r="L168" s="86">
        <f t="shared" si="51"/>
        <v>1639</v>
      </c>
      <c r="M168" s="28"/>
    </row>
    <row r="169" spans="1:13" ht="30" customHeight="1">
      <c r="A169" s="25" t="s">
        <v>98</v>
      </c>
      <c r="B169" s="75" t="s">
        <v>23</v>
      </c>
      <c r="C169" s="54">
        <v>1</v>
      </c>
      <c r="D169" s="26" t="s">
        <v>169</v>
      </c>
      <c r="E169" s="84"/>
      <c r="F169" s="84">
        <f>F150</f>
        <v>50190.12</v>
      </c>
      <c r="G169" s="84"/>
      <c r="H169" s="84">
        <f>H150</f>
        <v>59156</v>
      </c>
      <c r="I169" s="84"/>
      <c r="J169" s="84">
        <f>J150</f>
        <v>888</v>
      </c>
      <c r="K169" s="84"/>
      <c r="L169" s="86">
        <f t="shared" si="51"/>
        <v>110234.12</v>
      </c>
      <c r="M169" s="151" t="s">
        <v>170</v>
      </c>
    </row>
    <row r="170" spans="1:13" ht="30" customHeight="1">
      <c r="A170" s="25" t="s">
        <v>166</v>
      </c>
      <c r="B170" s="26"/>
      <c r="C170" s="54"/>
      <c r="D170" s="26"/>
      <c r="E170" s="84"/>
      <c r="F170" s="94">
        <f>SUM(F156:F169)</f>
        <v>806695.12</v>
      </c>
      <c r="G170" s="84"/>
      <c r="H170" s="94">
        <f>SUM(H156:H169)</f>
        <v>153001</v>
      </c>
      <c r="I170" s="94"/>
      <c r="J170" s="94">
        <f>SUM(J156:J169)</f>
        <v>61672</v>
      </c>
      <c r="K170" s="94"/>
      <c r="L170" s="86">
        <f t="shared" si="51"/>
        <v>1021368.12</v>
      </c>
      <c r="M170" s="28"/>
    </row>
    <row r="171" spans="1:13" ht="30" customHeight="1">
      <c r="A171" s="25"/>
      <c r="B171" s="26"/>
      <c r="C171" s="54"/>
      <c r="D171" s="26"/>
      <c r="E171" s="84"/>
      <c r="F171" s="94"/>
      <c r="G171" s="84"/>
      <c r="H171" s="94"/>
      <c r="I171" s="94"/>
      <c r="J171" s="94"/>
      <c r="K171" s="94"/>
      <c r="L171" s="94"/>
      <c r="M171" s="28"/>
    </row>
    <row r="172" spans="1:13" ht="30" customHeight="1">
      <c r="A172" s="25"/>
      <c r="B172" s="26"/>
      <c r="C172" s="54"/>
      <c r="D172" s="26"/>
      <c r="E172" s="84"/>
      <c r="F172" s="94"/>
      <c r="G172" s="84"/>
      <c r="H172" s="94"/>
      <c r="I172" s="94"/>
      <c r="J172" s="94"/>
      <c r="K172" s="94"/>
      <c r="L172" s="94"/>
      <c r="M172" s="28"/>
    </row>
    <row r="173" spans="1:13" ht="30" customHeight="1" thickBot="1">
      <c r="A173" s="29"/>
      <c r="B173" s="30"/>
      <c r="C173" s="52"/>
      <c r="D173" s="30"/>
      <c r="E173" s="95"/>
      <c r="F173" s="95"/>
      <c r="G173" s="95"/>
      <c r="H173" s="95"/>
      <c r="I173" s="95"/>
      <c r="J173" s="95"/>
      <c r="K173" s="95"/>
      <c r="L173" s="95"/>
      <c r="M173" s="32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&amp;L&amp;"굴림,보통"&lt;자연표토복원공법&gt;&amp;R&amp;"굴림,보통"&lt;2008년도 상반기&gt;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85" zoomScaleNormal="75" zoomScaleSheetLayoutView="85" zoomScalePageLayoutView="0" workbookViewId="0" topLeftCell="A52">
      <selection activeCell="F23" sqref="F23"/>
    </sheetView>
  </sheetViews>
  <sheetFormatPr defaultColWidth="9.00390625" defaultRowHeight="14.25"/>
  <cols>
    <col min="1" max="1" width="16.625" style="78" customWidth="1"/>
    <col min="2" max="2" width="23.625" style="4" bestFit="1" customWidth="1"/>
    <col min="3" max="3" width="17.625" style="79" bestFit="1" customWidth="1"/>
    <col min="4" max="4" width="12.625" style="80" customWidth="1"/>
    <col min="5" max="5" width="14.625" style="4" bestFit="1" customWidth="1"/>
    <col min="6" max="8" width="13.625" style="4" customWidth="1"/>
    <col min="9" max="9" width="43.375" style="4" customWidth="1"/>
    <col min="10" max="16384" width="9.00390625" style="4" customWidth="1"/>
  </cols>
  <sheetData>
    <row r="1" spans="1:10" ht="30" customHeight="1" thickBot="1">
      <c r="A1" s="181" t="s">
        <v>195</v>
      </c>
      <c r="B1" s="182"/>
      <c r="C1" s="183"/>
      <c r="D1" s="184"/>
      <c r="E1" s="182"/>
      <c r="F1" s="185"/>
      <c r="G1" s="185"/>
      <c r="H1" s="185"/>
      <c r="I1" s="185"/>
      <c r="J1" s="186"/>
    </row>
    <row r="2" spans="1:10" ht="28.5" customHeight="1">
      <c r="A2" s="242" t="s">
        <v>178</v>
      </c>
      <c r="B2" s="187" t="s">
        <v>176</v>
      </c>
      <c r="C2" s="188">
        <f>141221</f>
        <v>141221</v>
      </c>
      <c r="D2" s="189"/>
      <c r="E2" s="167"/>
      <c r="F2" s="33"/>
      <c r="G2" s="167"/>
      <c r="H2" s="33"/>
      <c r="I2" s="33"/>
      <c r="J2" s="168"/>
    </row>
    <row r="3" spans="1:10" ht="28.5" customHeight="1">
      <c r="A3" s="243"/>
      <c r="B3" s="179" t="s">
        <v>177</v>
      </c>
      <c r="C3" s="164">
        <v>954.92</v>
      </c>
      <c r="D3" s="180"/>
      <c r="E3" s="155"/>
      <c r="F3" s="162" t="s">
        <v>249</v>
      </c>
      <c r="G3" s="155"/>
      <c r="H3" s="162"/>
      <c r="I3" s="162"/>
      <c r="J3" s="169"/>
    </row>
    <row r="4" spans="1:10" ht="28.5" customHeight="1">
      <c r="A4" s="243"/>
      <c r="B4" s="162" t="s">
        <v>172</v>
      </c>
      <c r="C4" s="163">
        <f>ROUND(C2*C3,-4)</f>
        <v>134850000</v>
      </c>
      <c r="D4" s="38"/>
      <c r="E4" s="35"/>
      <c r="F4" s="162" t="s">
        <v>250</v>
      </c>
      <c r="G4" s="155"/>
      <c r="H4" s="155"/>
      <c r="I4" s="155"/>
      <c r="J4" s="169"/>
    </row>
    <row r="5" spans="1:10" ht="28.5" customHeight="1">
      <c r="A5" s="243"/>
      <c r="B5" s="162" t="s">
        <v>179</v>
      </c>
      <c r="C5" s="165">
        <v>41399000</v>
      </c>
      <c r="D5" s="162"/>
      <c r="E5" s="35"/>
      <c r="F5" s="162" t="s">
        <v>250</v>
      </c>
      <c r="G5" s="155"/>
      <c r="H5" s="155"/>
      <c r="I5" s="155"/>
      <c r="J5" s="169"/>
    </row>
    <row r="6" spans="1:10" ht="28.5" customHeight="1">
      <c r="A6" s="243"/>
      <c r="B6" s="162" t="s">
        <v>180</v>
      </c>
      <c r="C6" s="165">
        <v>16737000</v>
      </c>
      <c r="D6" s="162"/>
      <c r="E6" s="35"/>
      <c r="F6" s="162" t="s">
        <v>250</v>
      </c>
      <c r="G6" s="155"/>
      <c r="H6" s="155"/>
      <c r="I6" s="155"/>
      <c r="J6" s="169"/>
    </row>
    <row r="7" spans="1:10" ht="28.5" customHeight="1">
      <c r="A7" s="243"/>
      <c r="B7" s="162" t="s">
        <v>181</v>
      </c>
      <c r="C7" s="165">
        <v>38257000</v>
      </c>
      <c r="D7" s="162"/>
      <c r="E7" s="35"/>
      <c r="F7" s="162" t="s">
        <v>250</v>
      </c>
      <c r="G7" s="155"/>
      <c r="H7" s="155"/>
      <c r="I7" s="155"/>
      <c r="J7" s="169"/>
    </row>
    <row r="8" spans="1:10" ht="28.5" customHeight="1">
      <c r="A8" s="243"/>
      <c r="B8" s="162" t="s">
        <v>182</v>
      </c>
      <c r="C8" s="165">
        <v>230000</v>
      </c>
      <c r="D8" s="162"/>
      <c r="E8" s="35"/>
      <c r="F8" s="162" t="s">
        <v>250</v>
      </c>
      <c r="G8" s="155"/>
      <c r="H8" s="155"/>
      <c r="I8" s="155"/>
      <c r="J8" s="169"/>
    </row>
    <row r="9" spans="1:10" ht="28.5" customHeight="1">
      <c r="A9" s="243"/>
      <c r="B9" s="162" t="s">
        <v>186</v>
      </c>
      <c r="C9" s="165">
        <v>16360000</v>
      </c>
      <c r="D9" s="162"/>
      <c r="E9" s="35"/>
      <c r="F9" s="162" t="s">
        <v>250</v>
      </c>
      <c r="G9" s="155"/>
      <c r="H9" s="155"/>
      <c r="I9" s="155"/>
      <c r="J9" s="169"/>
    </row>
    <row r="10" spans="1:10" ht="28.5" customHeight="1">
      <c r="A10" s="243" t="s">
        <v>185</v>
      </c>
      <c r="B10" s="162" t="s">
        <v>187</v>
      </c>
      <c r="C10" s="163">
        <v>4677</v>
      </c>
      <c r="D10" s="161">
        <v>1E-07</v>
      </c>
      <c r="E10" s="35"/>
      <c r="F10" s="162" t="s">
        <v>250</v>
      </c>
      <c r="G10" s="155"/>
      <c r="H10" s="155"/>
      <c r="I10" s="155"/>
      <c r="J10" s="169"/>
    </row>
    <row r="11" spans="1:10" ht="28.5" customHeight="1">
      <c r="A11" s="243"/>
      <c r="B11" s="162" t="s">
        <v>188</v>
      </c>
      <c r="C11" s="165">
        <v>2787</v>
      </c>
      <c r="D11" s="161">
        <v>1E-07</v>
      </c>
      <c r="E11" s="35"/>
      <c r="F11" s="162" t="s">
        <v>250</v>
      </c>
      <c r="G11" s="155"/>
      <c r="H11" s="155"/>
      <c r="I11" s="155"/>
      <c r="J11" s="169"/>
    </row>
    <row r="12" spans="1:10" ht="28.5" customHeight="1">
      <c r="A12" s="243"/>
      <c r="B12" s="162" t="s">
        <v>189</v>
      </c>
      <c r="C12" s="165">
        <v>3590</v>
      </c>
      <c r="D12" s="161">
        <v>1E-07</v>
      </c>
      <c r="E12" s="35"/>
      <c r="F12" s="162" t="s">
        <v>250</v>
      </c>
      <c r="G12" s="155"/>
      <c r="H12" s="155"/>
      <c r="I12" s="155"/>
      <c r="J12" s="169"/>
    </row>
    <row r="13" spans="1:10" ht="28.5" customHeight="1">
      <c r="A13" s="243"/>
      <c r="B13" s="162" t="s">
        <v>190</v>
      </c>
      <c r="C13" s="165">
        <v>2533</v>
      </c>
      <c r="D13" s="161">
        <v>1E-07</v>
      </c>
      <c r="E13" s="35"/>
      <c r="F13" s="162" t="s">
        <v>250</v>
      </c>
      <c r="G13" s="155"/>
      <c r="H13" s="155"/>
      <c r="I13" s="155"/>
      <c r="J13" s="169"/>
    </row>
    <row r="14" spans="1:10" ht="28.5" customHeight="1">
      <c r="A14" s="243"/>
      <c r="B14" s="162" t="s">
        <v>191</v>
      </c>
      <c r="C14" s="165">
        <v>3375</v>
      </c>
      <c r="D14" s="161">
        <v>1E-07</v>
      </c>
      <c r="E14" s="35"/>
      <c r="F14" s="162" t="s">
        <v>250</v>
      </c>
      <c r="G14" s="155"/>
      <c r="H14" s="155"/>
      <c r="I14" s="155"/>
      <c r="J14" s="169"/>
    </row>
    <row r="15" spans="1:10" ht="28.5" customHeight="1">
      <c r="A15" s="243"/>
      <c r="B15" s="162" t="s">
        <v>192</v>
      </c>
      <c r="C15" s="165">
        <v>2860</v>
      </c>
      <c r="D15" s="161">
        <v>1E-07</v>
      </c>
      <c r="E15" s="35"/>
      <c r="F15" s="162" t="s">
        <v>250</v>
      </c>
      <c r="G15" s="155"/>
      <c r="H15" s="155"/>
      <c r="I15" s="155"/>
      <c r="J15" s="169"/>
    </row>
    <row r="16" spans="1:10" ht="28.5" customHeight="1">
      <c r="A16" s="160" t="s">
        <v>183</v>
      </c>
      <c r="B16" s="162" t="s">
        <v>173</v>
      </c>
      <c r="C16" s="163">
        <v>1449</v>
      </c>
      <c r="D16" s="162"/>
      <c r="E16" s="35"/>
      <c r="F16" s="162" t="s">
        <v>250</v>
      </c>
      <c r="G16" s="162"/>
      <c r="H16" s="162"/>
      <c r="I16" s="155"/>
      <c r="J16" s="169"/>
    </row>
    <row r="17" spans="1:10" ht="28.5" customHeight="1">
      <c r="A17" s="244" t="s">
        <v>184</v>
      </c>
      <c r="B17" s="162" t="s">
        <v>194</v>
      </c>
      <c r="C17" s="163">
        <v>80830</v>
      </c>
      <c r="D17" s="162"/>
      <c r="E17" s="35"/>
      <c r="F17" s="162" t="s">
        <v>251</v>
      </c>
      <c r="G17" s="162"/>
      <c r="H17" s="162"/>
      <c r="I17" s="155"/>
      <c r="J17" s="169"/>
    </row>
    <row r="18" spans="1:10" ht="28.5" customHeight="1">
      <c r="A18" s="244"/>
      <c r="B18" s="162" t="s">
        <v>210</v>
      </c>
      <c r="C18" s="163">
        <v>71432</v>
      </c>
      <c r="D18" s="162"/>
      <c r="E18" s="35"/>
      <c r="F18" s="162" t="s">
        <v>251</v>
      </c>
      <c r="G18" s="162"/>
      <c r="H18" s="162"/>
      <c r="I18" s="155"/>
      <c r="J18" s="169"/>
    </row>
    <row r="19" spans="1:10" ht="28.5" customHeight="1">
      <c r="A19" s="244"/>
      <c r="B19" s="162" t="s">
        <v>17</v>
      </c>
      <c r="C19" s="163">
        <v>80531</v>
      </c>
      <c r="D19" s="35"/>
      <c r="E19" s="35"/>
      <c r="F19" s="162" t="s">
        <v>251</v>
      </c>
      <c r="G19" s="162"/>
      <c r="H19" s="162"/>
      <c r="I19" s="155"/>
      <c r="J19" s="169"/>
    </row>
    <row r="20" spans="1:10" ht="28.5" customHeight="1">
      <c r="A20" s="244"/>
      <c r="B20" s="162" t="s">
        <v>18</v>
      </c>
      <c r="C20" s="163">
        <v>60547</v>
      </c>
      <c r="D20" s="35"/>
      <c r="E20" s="35"/>
      <c r="F20" s="162" t="s">
        <v>251</v>
      </c>
      <c r="G20" s="162"/>
      <c r="H20" s="162"/>
      <c r="I20" s="155"/>
      <c r="J20" s="169"/>
    </row>
    <row r="21" spans="1:10" ht="28.5" customHeight="1">
      <c r="A21" s="244"/>
      <c r="B21" s="35" t="s">
        <v>174</v>
      </c>
      <c r="C21" s="165">
        <v>65671</v>
      </c>
      <c r="D21" s="35"/>
      <c r="E21" s="35"/>
      <c r="F21" s="162" t="s">
        <v>251</v>
      </c>
      <c r="G21" s="162"/>
      <c r="H21" s="162"/>
      <c r="I21" s="155"/>
      <c r="J21" s="169"/>
    </row>
    <row r="22" spans="1:10" ht="28.5" customHeight="1" thickBot="1">
      <c r="A22" s="245"/>
      <c r="B22" s="41" t="s">
        <v>175</v>
      </c>
      <c r="C22" s="170">
        <v>70950</v>
      </c>
      <c r="D22" s="41"/>
      <c r="E22" s="41"/>
      <c r="F22" s="162" t="s">
        <v>251</v>
      </c>
      <c r="G22" s="43"/>
      <c r="H22" s="43"/>
      <c r="I22" s="171"/>
      <c r="J22" s="172"/>
    </row>
    <row r="23" spans="1:10" ht="30" customHeight="1">
      <c r="A23" s="166" t="s">
        <v>193</v>
      </c>
      <c r="B23" s="33"/>
      <c r="C23" s="55"/>
      <c r="D23" s="34"/>
      <c r="E23" s="36"/>
      <c r="F23" s="36"/>
      <c r="G23" s="36"/>
      <c r="H23" s="36"/>
      <c r="I23" s="167"/>
      <c r="J23" s="168"/>
    </row>
    <row r="24" spans="1:10" ht="30" customHeight="1">
      <c r="A24" s="37" t="s">
        <v>44</v>
      </c>
      <c r="B24" s="38"/>
      <c r="C24" s="56" t="s">
        <v>44</v>
      </c>
      <c r="D24" s="38" t="s">
        <v>44</v>
      </c>
      <c r="E24" s="35" t="s">
        <v>44</v>
      </c>
      <c r="F24" s="35" t="s">
        <v>44</v>
      </c>
      <c r="G24" s="35" t="s">
        <v>44</v>
      </c>
      <c r="H24" s="35"/>
      <c r="I24" s="155"/>
      <c r="J24" s="169"/>
    </row>
    <row r="25" spans="1:10" ht="30" customHeight="1">
      <c r="A25" s="39" t="s">
        <v>46</v>
      </c>
      <c r="B25" s="38"/>
      <c r="C25" s="56" t="s">
        <v>44</v>
      </c>
      <c r="D25" s="38" t="s">
        <v>44</v>
      </c>
      <c r="E25" s="35" t="s">
        <v>44</v>
      </c>
      <c r="F25" s="35" t="s">
        <v>44</v>
      </c>
      <c r="G25" s="38"/>
      <c r="H25" s="35"/>
      <c r="I25" s="35" t="s">
        <v>44</v>
      </c>
      <c r="J25" s="169"/>
    </row>
    <row r="26" spans="1:10" ht="30" customHeight="1">
      <c r="A26" s="173" t="str">
        <f>"   - 손비(경비) : "&amp;TEXT(C4,"000,0")&amp;"원 * "&amp;TEXT(C10,"000,0")&amp;" * "&amp;D10&amp;"              = "</f>
        <v>   - 손비(경비) : 134,850,000원 * 4,677 * 0.0000001              = </v>
      </c>
      <c r="B26" s="38"/>
      <c r="C26" s="57"/>
      <c r="D26" s="38"/>
      <c r="E26" s="163">
        <f>INT(C4*C10*D10)</f>
        <v>63069</v>
      </c>
      <c r="F26" s="152"/>
      <c r="G26" s="38"/>
      <c r="H26" s="35"/>
      <c r="I26" s="35" t="s">
        <v>44</v>
      </c>
      <c r="J26" s="169"/>
    </row>
    <row r="27" spans="1:10" ht="30" customHeight="1">
      <c r="A27" s="39" t="str">
        <f>"    - 재료비 : ①  경유 : 6.4L * "&amp;TEXT(C16,IF(C16&lt;1000,"0","000,0"))&amp;"원/L = "&amp;TEXT(INT(6.4*C16),IF(C16*6.4&lt;1000,"0","000,0"))&amp;"원"</f>
        <v>    - 재료비 : ①  경유 : 6.4L * 1,449원/L = 9,273원</v>
      </c>
      <c r="B27" s="38"/>
      <c r="C27" s="57"/>
      <c r="D27" s="38"/>
      <c r="E27" s="38"/>
      <c r="F27" s="38"/>
      <c r="G27" s="38"/>
      <c r="H27" s="35"/>
      <c r="I27" s="35"/>
      <c r="J27" s="169"/>
    </row>
    <row r="28" spans="1:10" ht="30" customHeight="1">
      <c r="A28" s="39" t="str">
        <f>"               ②  잡품(20%)             = "&amp;TEXT(INT(6.4*C16*0.2),IF(6.4*C16*0.2&lt;1000,"0","000,0"))&amp;"원      소계 : "</f>
        <v>               ②  잡품(20%)             = 1,854원      소계 : </v>
      </c>
      <c r="B28" s="38"/>
      <c r="C28" s="57"/>
      <c r="D28" s="38"/>
      <c r="E28" s="176">
        <f>INT(6.4*C16)+INT(6.4*C16*0.2)</f>
        <v>11127</v>
      </c>
      <c r="F28" s="38"/>
      <c r="G28" s="38"/>
      <c r="H28" s="35"/>
      <c r="I28" s="35"/>
      <c r="J28" s="169"/>
    </row>
    <row r="29" spans="1:10" ht="30" customHeight="1">
      <c r="A29" s="39" t="str">
        <f>"    - 노무비(기계운전사) : "&amp;TEXT(C21,"000,0")&amp;" * 1/8 * 16/12 * 25/20           =  "</f>
        <v>    - 노무비(기계운전사) : 65,671 * 1/8 * 16/12 * 25/20           =  </v>
      </c>
      <c r="B29" s="38"/>
      <c r="C29" s="57"/>
      <c r="D29" s="38"/>
      <c r="E29" s="163">
        <f>INT(C21*1/8*16/12*25/20)</f>
        <v>13681</v>
      </c>
      <c r="G29" s="38"/>
      <c r="H29" s="35"/>
      <c r="I29" s="35" t="s">
        <v>44</v>
      </c>
      <c r="J29" s="169"/>
    </row>
    <row r="30" spans="1:10" ht="30" customHeight="1">
      <c r="A30" s="39"/>
      <c r="B30" s="38"/>
      <c r="C30" s="57"/>
      <c r="D30" s="38"/>
      <c r="E30" s="38"/>
      <c r="F30" s="38"/>
      <c r="G30" s="38"/>
      <c r="H30" s="35"/>
      <c r="I30" s="35" t="s">
        <v>44</v>
      </c>
      <c r="J30" s="169"/>
    </row>
    <row r="31" spans="1:10" ht="30" customHeight="1">
      <c r="A31" s="39" t="s">
        <v>47</v>
      </c>
      <c r="B31" s="38"/>
      <c r="C31" s="56" t="s">
        <v>44</v>
      </c>
      <c r="D31" s="38" t="s">
        <v>44</v>
      </c>
      <c r="E31" s="35" t="s">
        <v>44</v>
      </c>
      <c r="F31" s="35" t="s">
        <v>44</v>
      </c>
      <c r="G31" s="38"/>
      <c r="H31" s="35"/>
      <c r="I31" s="35" t="s">
        <v>44</v>
      </c>
      <c r="J31" s="169"/>
    </row>
    <row r="32" spans="1:10" ht="30" customHeight="1">
      <c r="A32" s="173" t="str">
        <f>"   - 손비(경비) : "&amp;TEXT(C5,"000,0")&amp;"원 * "&amp;TEXT(C11,"000,0")&amp;" * "&amp;D11&amp;"               = "</f>
        <v>   - 손비(경비) : 41,399,000원 * 2,787 * 0.0000001               = </v>
      </c>
      <c r="B32" s="38"/>
      <c r="C32" s="57"/>
      <c r="D32" s="38"/>
      <c r="E32" s="163">
        <f>INT(C5*C11*D11)</f>
        <v>11537</v>
      </c>
      <c r="F32" s="38"/>
      <c r="G32" s="38"/>
      <c r="H32" s="35"/>
      <c r="I32" s="35"/>
      <c r="J32" s="169"/>
    </row>
    <row r="33" spans="1:10" ht="30" customHeight="1">
      <c r="A33" s="39" t="str">
        <f>"    - 재료비 : ①  경유 : 6.4L * "&amp;TEXT(C16,IF(C16&lt;1000,"0","000,0"))&amp;"원/L = "&amp;TEXT(INT(6.4*C16),IF(C16*6.4&lt;1000,"0","000,0"))&amp;"원"</f>
        <v>    - 재료비 : ①  경유 : 6.4L * 1,449원/L = 9,273원</v>
      </c>
      <c r="B33" s="38"/>
      <c r="C33" s="57"/>
      <c r="D33" s="38"/>
      <c r="E33" s="38"/>
      <c r="F33" s="38"/>
      <c r="G33" s="38"/>
      <c r="H33" s="35"/>
      <c r="I33" s="35"/>
      <c r="J33" s="169"/>
    </row>
    <row r="34" spans="1:10" ht="30" customHeight="1">
      <c r="A34" s="39" t="str">
        <f>"               ②  잡품(20%)           = "&amp;TEXT(INT(6.4*C16*0.2),IF(6.4*C16*0.2&lt;1000,"0","000,0"))&amp;"원      소계 : "</f>
        <v>               ②  잡품(20%)           = 1,854원      소계 : </v>
      </c>
      <c r="B34" s="38"/>
      <c r="C34" s="57"/>
      <c r="D34" s="38"/>
      <c r="E34" s="176">
        <f>INT(6.4*C16)+INT(6.4*C16*0.2)</f>
        <v>11127</v>
      </c>
      <c r="F34" s="38"/>
      <c r="G34" s="38"/>
      <c r="H34" s="35"/>
      <c r="I34" s="35"/>
      <c r="J34" s="169"/>
    </row>
    <row r="35" spans="1:10" ht="30" customHeight="1">
      <c r="A35" s="39" t="str">
        <f>"    - 노무비(운반차운전사) : "&amp;TEXT(C22,"000,0")&amp;" * 1/8 * 16/12 * 25/20         =  "</f>
        <v>    - 노무비(운반차운전사) : 70,950 * 1/8 * 16/12 * 25/20         =  </v>
      </c>
      <c r="B35" s="38"/>
      <c r="C35" s="57"/>
      <c r="D35" s="38"/>
      <c r="E35" s="163">
        <f>INT(C22*1/8*16/12*25/20)</f>
        <v>14781</v>
      </c>
      <c r="F35" s="38"/>
      <c r="G35" s="192"/>
      <c r="H35" s="35"/>
      <c r="I35" s="35"/>
      <c r="J35" s="169"/>
    </row>
    <row r="36" spans="1:10" ht="30" customHeight="1">
      <c r="A36" s="39"/>
      <c r="B36" s="38"/>
      <c r="C36" s="57"/>
      <c r="D36" s="38"/>
      <c r="E36" s="38"/>
      <c r="F36" s="38"/>
      <c r="G36" s="38"/>
      <c r="H36" s="35"/>
      <c r="I36" s="35"/>
      <c r="J36" s="169"/>
    </row>
    <row r="37" spans="1:10" ht="30" customHeight="1">
      <c r="A37" s="39" t="s">
        <v>48</v>
      </c>
      <c r="B37" s="38"/>
      <c r="C37" s="56" t="s">
        <v>44</v>
      </c>
      <c r="D37" s="38" t="s">
        <v>44</v>
      </c>
      <c r="E37" s="35" t="s">
        <v>44</v>
      </c>
      <c r="F37" s="35" t="s">
        <v>44</v>
      </c>
      <c r="G37" s="35" t="s">
        <v>44</v>
      </c>
      <c r="H37" s="35"/>
      <c r="I37" s="35"/>
      <c r="J37" s="169"/>
    </row>
    <row r="38" spans="1:10" ht="30" customHeight="1">
      <c r="A38" s="173" t="str">
        <f>"   - 손비(경비) : "&amp;TEXT(C6,"000,0")&amp;"원 * "&amp;TEXT(C12,"000,0")&amp;" * "&amp;D12&amp;"               = "</f>
        <v>   - 손비(경비) : 16,737,000원 * 3,590 * 0.0000001               = </v>
      </c>
      <c r="B38" s="38"/>
      <c r="C38" s="57"/>
      <c r="D38" s="38"/>
      <c r="E38" s="163">
        <f>INT(C6*C12*D12)</f>
        <v>6008</v>
      </c>
      <c r="F38" s="38"/>
      <c r="G38" s="35" t="s">
        <v>44</v>
      </c>
      <c r="H38" s="35"/>
      <c r="I38" s="35"/>
      <c r="J38" s="169"/>
    </row>
    <row r="39" spans="1:10" ht="30" customHeight="1">
      <c r="A39" s="39" t="str">
        <f>"    - 재료비 : ①  경유 : 10.7L * "&amp;TEXT(C16,IF(C16&lt;1000,"0","000,0"))&amp;"원/L = "&amp;TEXT(INT(10.7*C16),IF(C16*10.7&lt;1000,"0","000,0"))&amp;"원"</f>
        <v>    - 재료비 : ①  경유 : 10.7L * 1,449원/L = 15,504원</v>
      </c>
      <c r="B39" s="38"/>
      <c r="C39" s="57"/>
      <c r="D39" s="38"/>
      <c r="E39" s="38"/>
      <c r="F39" s="38"/>
      <c r="G39" s="154"/>
      <c r="H39" s="35"/>
      <c r="I39" s="35"/>
      <c r="J39" s="169"/>
    </row>
    <row r="40" spans="1:10" ht="30" customHeight="1">
      <c r="A40" s="39" t="str">
        <f>"               ②  잡품(44%)              = "&amp;TEXT(INT(10.7*C$16*0.44),IF(INT(10.7*C$16)*0.44&lt;1000,"0","000,0"))&amp;"원      소계 : "</f>
        <v>               ②  잡품(44%)              = 6,821원      소계 : </v>
      </c>
      <c r="B40" s="38"/>
      <c r="C40" s="57"/>
      <c r="D40" s="38"/>
      <c r="E40" s="177">
        <f>INT(10.7*C$16)+INT(10.7*C$16*0.44)</f>
        <v>22325</v>
      </c>
      <c r="F40" s="38"/>
      <c r="G40" s="154"/>
      <c r="H40" s="35"/>
      <c r="I40" s="35"/>
      <c r="J40" s="169"/>
    </row>
    <row r="41" spans="1:10" ht="30" customHeight="1">
      <c r="A41" s="39" t="str">
        <f>"    - 노무비(운반차운전사) : "&amp;TEXT(C22,"000,0")&amp;" * 1/8 * 16/12 * 25/20         =  "</f>
        <v>    - 노무비(운반차운전사) : 70,950 * 1/8 * 16/12 * 25/20         =  </v>
      </c>
      <c r="B41" s="38"/>
      <c r="C41" s="57"/>
      <c r="D41" s="38"/>
      <c r="E41" s="177">
        <f>INT(C22*1/8*16/12*25/20)</f>
        <v>14781</v>
      </c>
      <c r="F41" s="38"/>
      <c r="G41" s="35" t="s">
        <v>44</v>
      </c>
      <c r="H41" s="35"/>
      <c r="I41" s="35"/>
      <c r="J41" s="169"/>
    </row>
    <row r="42" spans="1:10" ht="30" customHeight="1">
      <c r="A42" s="39"/>
      <c r="B42" s="38"/>
      <c r="C42" s="57"/>
      <c r="D42" s="38"/>
      <c r="E42" s="38"/>
      <c r="F42" s="38"/>
      <c r="G42" s="35"/>
      <c r="H42" s="155"/>
      <c r="I42" s="155"/>
      <c r="J42" s="169"/>
    </row>
    <row r="43" spans="1:10" ht="29.25" customHeight="1" thickBot="1">
      <c r="A43" s="174"/>
      <c r="B43" s="40"/>
      <c r="C43" s="58"/>
      <c r="D43" s="40"/>
      <c r="E43" s="40"/>
      <c r="F43" s="40"/>
      <c r="G43" s="41"/>
      <c r="H43" s="171"/>
      <c r="I43" s="171"/>
      <c r="J43" s="172"/>
    </row>
    <row r="44" spans="1:10" ht="30" customHeight="1">
      <c r="A44" s="175" t="s">
        <v>49</v>
      </c>
      <c r="B44" s="34"/>
      <c r="C44" s="55" t="s">
        <v>44</v>
      </c>
      <c r="D44" s="34" t="s">
        <v>44</v>
      </c>
      <c r="E44" s="36" t="s">
        <v>44</v>
      </c>
      <c r="F44" s="36" t="s">
        <v>44</v>
      </c>
      <c r="G44" s="36" t="s">
        <v>44</v>
      </c>
      <c r="H44" s="167"/>
      <c r="I44" s="167"/>
      <c r="J44" s="168"/>
    </row>
    <row r="45" spans="1:10" ht="30" customHeight="1">
      <c r="A45" s="173" t="str">
        <f>"   - 손비(경비) : "&amp;TEXT(C7,"000,0")&amp;"원 * "&amp;TEXT(C13,"000,0")&amp;" * "&amp;D13&amp;"               = "</f>
        <v>   - 손비(경비) : 38,257,000원 * 2,533 * 0.0000001               = </v>
      </c>
      <c r="B45" s="38"/>
      <c r="C45" s="57"/>
      <c r="D45" s="38"/>
      <c r="E45" s="163">
        <f>INT(C7*C13*D13)</f>
        <v>9690</v>
      </c>
      <c r="F45" s="38"/>
      <c r="G45" s="35" t="s">
        <v>44</v>
      </c>
      <c r="H45" s="155"/>
      <c r="I45" s="155"/>
      <c r="J45" s="169"/>
    </row>
    <row r="46" spans="1:10" ht="30" customHeight="1">
      <c r="A46" s="39" t="str">
        <f>"    - 재료비 : ①  경유 : 10.2L * "&amp;TEXT(C16,IF(C16&lt;1000,"0","000,0"))&amp;"원/L = "&amp;TEXT(INT(10.2*C16),IF(C16*10.2&lt;1000,"0","000,0"))&amp;"원"</f>
        <v>    - 재료비 : ①  경유 : 10.2L * 1,449원/L = 14,779원</v>
      </c>
      <c r="B46" s="38"/>
      <c r="C46" s="57"/>
      <c r="D46" s="38"/>
      <c r="E46" s="163"/>
      <c r="F46" s="38"/>
      <c r="G46" s="153"/>
      <c r="H46" s="155"/>
      <c r="I46" s="155"/>
      <c r="J46" s="169"/>
    </row>
    <row r="47" spans="1:10" ht="30" customHeight="1">
      <c r="A47" s="39" t="str">
        <f>"               ②  잡품(33%)              = "&amp;TEXT(INT(10.2*C$16*0.33),IF(10.2*C$16*0.33&lt;1000,"0","000,0"))&amp;"원      소계 : "</f>
        <v>               ②  잡품(33%)              = 4,877원      소계 : </v>
      </c>
      <c r="B47" s="38"/>
      <c r="C47" s="57"/>
      <c r="D47" s="38"/>
      <c r="E47" s="163">
        <f>INT(10.2*C$16)+INT(10.2*C$16*0.33)</f>
        <v>19656</v>
      </c>
      <c r="F47" s="38"/>
      <c r="G47" s="153"/>
      <c r="H47" s="155"/>
      <c r="I47" s="155"/>
      <c r="J47" s="169"/>
    </row>
    <row r="48" spans="1:10" ht="30" customHeight="1">
      <c r="A48" s="39" t="str">
        <f>"    - 노무비(운반차운전사) : "&amp;TEXT(C22,"000,0")&amp;" * 1/8 * 16/12 * 25/20         =  "</f>
        <v>    - 노무비(운반차운전사) : 70,950 * 1/8 * 16/12 * 25/20         =  </v>
      </c>
      <c r="B48" s="38"/>
      <c r="C48" s="57"/>
      <c r="D48" s="38"/>
      <c r="E48" s="163">
        <f>INT(C22*1/8*16/12*25/20)</f>
        <v>14781</v>
      </c>
      <c r="F48" s="38"/>
      <c r="G48" s="35"/>
      <c r="H48" s="155"/>
      <c r="I48" s="155"/>
      <c r="J48" s="169"/>
    </row>
    <row r="49" spans="1:10" ht="30" customHeight="1">
      <c r="A49" s="39"/>
      <c r="B49" s="38"/>
      <c r="C49" s="57"/>
      <c r="D49" s="38"/>
      <c r="E49" s="38"/>
      <c r="F49" s="38"/>
      <c r="G49" s="35"/>
      <c r="H49" s="155"/>
      <c r="I49" s="155"/>
      <c r="J49" s="169"/>
    </row>
    <row r="50" spans="1:10" ht="30" customHeight="1">
      <c r="A50" s="39" t="s">
        <v>50</v>
      </c>
      <c r="B50" s="38"/>
      <c r="C50" s="56" t="s">
        <v>44</v>
      </c>
      <c r="D50" s="38" t="s">
        <v>44</v>
      </c>
      <c r="E50" s="35" t="s">
        <v>44</v>
      </c>
      <c r="F50" s="35" t="s">
        <v>44</v>
      </c>
      <c r="G50" s="35" t="s">
        <v>44</v>
      </c>
      <c r="H50" s="155"/>
      <c r="I50" s="155"/>
      <c r="J50" s="169"/>
    </row>
    <row r="51" spans="1:10" ht="30" customHeight="1">
      <c r="A51" s="173" t="str">
        <f>"   - 손비(경비) : "&amp;TEXT(C8,"000,0")&amp;"원 * "&amp;TEXT(C14,"000,0")&amp;" * "&amp;D14&amp;"                  = "</f>
        <v>   - 손비(경비) : 230,000원 * 3,375 * 0.0000001                  = </v>
      </c>
      <c r="B51" s="38"/>
      <c r="C51" s="57"/>
      <c r="D51" s="38"/>
      <c r="E51" s="163">
        <f>INT(C14*C8*D14)</f>
        <v>77</v>
      </c>
      <c r="F51" s="38"/>
      <c r="G51" s="35" t="s">
        <v>44</v>
      </c>
      <c r="H51" s="155"/>
      <c r="I51" s="155"/>
      <c r="J51" s="169"/>
    </row>
    <row r="52" spans="1:10" ht="30" customHeight="1">
      <c r="A52" s="37" t="s">
        <v>44</v>
      </c>
      <c r="B52" s="38"/>
      <c r="C52" s="56" t="s">
        <v>44</v>
      </c>
      <c r="D52" s="38" t="s">
        <v>44</v>
      </c>
      <c r="E52" s="165" t="s">
        <v>44</v>
      </c>
      <c r="F52" s="35" t="s">
        <v>44</v>
      </c>
      <c r="G52" s="35" t="s">
        <v>44</v>
      </c>
      <c r="H52" s="155"/>
      <c r="I52" s="155"/>
      <c r="J52" s="169"/>
    </row>
    <row r="53" spans="1:10" ht="30" customHeight="1">
      <c r="A53" s="97" t="s">
        <v>74</v>
      </c>
      <c r="B53" s="83"/>
      <c r="C53" s="56" t="s">
        <v>44</v>
      </c>
      <c r="D53" s="83" t="s">
        <v>44</v>
      </c>
      <c r="E53" s="165" t="s">
        <v>44</v>
      </c>
      <c r="F53" s="82" t="s">
        <v>44</v>
      </c>
      <c r="G53" s="35"/>
      <c r="H53" s="155"/>
      <c r="I53" s="155"/>
      <c r="J53" s="169"/>
    </row>
    <row r="54" spans="1:10" ht="30" customHeight="1">
      <c r="A54" s="173" t="str">
        <f>"   - 손비(경비) : "&amp;TEXT(C9,"000,0")&amp;"원 * "&amp;TEXT(C15,"000,0")&amp;" * "&amp;D15&amp;"               = "</f>
        <v>   - 손비(경비) : 16,360,000원 * 2,860 * 0.0000001               = </v>
      </c>
      <c r="B54" s="83"/>
      <c r="C54" s="98"/>
      <c r="D54" s="99"/>
      <c r="E54" s="178">
        <f>INT(C15*C9*D15)</f>
        <v>4678</v>
      </c>
      <c r="F54" s="100"/>
      <c r="G54" s="35"/>
      <c r="H54" s="155"/>
      <c r="I54" s="155"/>
      <c r="J54" s="169"/>
    </row>
    <row r="55" spans="1:10" ht="30" customHeight="1">
      <c r="A55" s="39" t="str">
        <f>"    - 재료비 : ①  경유 : 13.2L * "&amp;TEXT(C16,IF(C16&lt;1000,"0","000,0"))&amp;"원/L = "&amp;TEXT(INT(13.2*C16),IF(C16*13.2&lt;1000,"0","000,0"))&amp;"원"</f>
        <v>    - 재료비 : ①  경유 : 13.2L * 1,449원/L = 19,126원</v>
      </c>
      <c r="B55" s="83"/>
      <c r="C55" s="57"/>
      <c r="D55" s="83"/>
      <c r="E55" s="163"/>
      <c r="F55" s="83"/>
      <c r="G55" s="153"/>
      <c r="H55" s="155"/>
      <c r="I55" s="155"/>
      <c r="J55" s="169"/>
    </row>
    <row r="56" spans="1:10" ht="30" customHeight="1">
      <c r="A56" s="39" t="str">
        <f>"               ②  잡품(20%)              = "&amp;TEXT(INT(13.2*C$16*0.2),IF(13.2*C$16*0.2&lt;1000,"0","000,0"))&amp;"원      소계 : "</f>
        <v>               ②  잡품(20%)              = 3,825원      소계 : </v>
      </c>
      <c r="B56" s="83"/>
      <c r="C56" s="57"/>
      <c r="D56" s="83"/>
      <c r="E56" s="163">
        <f>INT(13.2*C$16)+INT(13.2*C$16*0.2)</f>
        <v>22951</v>
      </c>
      <c r="F56" s="83"/>
      <c r="G56" s="153"/>
      <c r="H56" s="155"/>
      <c r="I56" s="155"/>
      <c r="J56" s="169"/>
    </row>
    <row r="57" spans="1:10" ht="30" customHeight="1">
      <c r="A57" s="39" t="str">
        <f>"    - 노무비(기계운전사) : "&amp;TEXT(C21,"000,0")&amp;" * 1/8 * 16/12 * 25/20           =  "</f>
        <v>    - 노무비(기계운전사) : 65,671 * 1/8 * 16/12 * 25/20           =  </v>
      </c>
      <c r="B57" s="83"/>
      <c r="C57" s="57"/>
      <c r="D57" s="83"/>
      <c r="E57" s="163">
        <f>INT(C21*1/8*16/12*25/20)</f>
        <v>13681</v>
      </c>
      <c r="F57" s="83"/>
      <c r="G57" s="35"/>
      <c r="H57" s="155"/>
      <c r="I57" s="155"/>
      <c r="J57" s="169"/>
    </row>
    <row r="58" spans="1:10" ht="30" customHeight="1">
      <c r="A58" s="37"/>
      <c r="B58" s="38"/>
      <c r="C58" s="56"/>
      <c r="D58" s="38"/>
      <c r="E58" s="35"/>
      <c r="F58" s="35"/>
      <c r="G58" s="35"/>
      <c r="H58" s="155"/>
      <c r="I58" s="155"/>
      <c r="J58" s="169"/>
    </row>
    <row r="59" spans="1:10" ht="30" customHeight="1">
      <c r="A59" s="37"/>
      <c r="B59" s="38"/>
      <c r="C59" s="56"/>
      <c r="D59" s="38"/>
      <c r="E59" s="35"/>
      <c r="F59" s="35"/>
      <c r="G59" s="35"/>
      <c r="H59" s="155"/>
      <c r="I59" s="155"/>
      <c r="J59" s="169"/>
    </row>
    <row r="60" spans="1:10" ht="30" customHeight="1">
      <c r="A60" s="37"/>
      <c r="B60" s="38"/>
      <c r="C60" s="56"/>
      <c r="D60" s="38"/>
      <c r="E60" s="35"/>
      <c r="F60" s="35"/>
      <c r="G60" s="35"/>
      <c r="H60" s="155"/>
      <c r="I60" s="155"/>
      <c r="J60" s="169"/>
    </row>
    <row r="61" spans="1:10" ht="30" customHeight="1">
      <c r="A61" s="97"/>
      <c r="B61" s="83"/>
      <c r="C61" s="57"/>
      <c r="D61" s="83"/>
      <c r="E61" s="83"/>
      <c r="F61" s="83"/>
      <c r="G61" s="35"/>
      <c r="H61" s="155"/>
      <c r="I61" s="155"/>
      <c r="J61" s="169"/>
    </row>
    <row r="62" spans="1:10" ht="30" customHeight="1" thickBot="1">
      <c r="A62" s="42"/>
      <c r="B62" s="43"/>
      <c r="C62" s="59"/>
      <c r="D62" s="40"/>
      <c r="E62" s="41"/>
      <c r="F62" s="41"/>
      <c r="G62" s="41"/>
      <c r="H62" s="171"/>
      <c r="I62" s="171"/>
      <c r="J62" s="172"/>
    </row>
  </sheetData>
  <sheetProtection/>
  <mergeCells count="3">
    <mergeCell ref="A2:A9"/>
    <mergeCell ref="A10:A15"/>
    <mergeCell ref="A17:A22"/>
  </mergeCells>
  <printOptions/>
  <pageMargins left="0.6692913385826772" right="0.6299212598425197" top="0.984251968503937" bottom="0.9055118110236221" header="0.5118110236220472" footer="0.5118110236220472"/>
  <pageSetup horizontalDpi="300" verticalDpi="300" orientation="landscape" paperSize="9" scale="69" r:id="rId1"/>
  <headerFooter alignWithMargins="0">
    <oddHeader>&amp;L&amp;"굴림,보통"&lt;자연표토복원공법&gt;&amp;R&amp;"굴림,보통"&lt;2008년도 상반기&gt;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85" zoomScaleNormal="75" zoomScaleSheetLayoutView="85" zoomScalePageLayoutView="0" workbookViewId="0" topLeftCell="A1">
      <selection activeCell="H5" sqref="H5"/>
    </sheetView>
  </sheetViews>
  <sheetFormatPr defaultColWidth="9.00390625" defaultRowHeight="19.5" customHeight="1"/>
  <cols>
    <col min="1" max="1" width="10.25390625" style="111" customWidth="1"/>
    <col min="2" max="2" width="20.375" style="111" bestFit="1" customWidth="1"/>
    <col min="3" max="3" width="27.00390625" style="111" bestFit="1" customWidth="1"/>
    <col min="4" max="4" width="7.25390625" style="111" customWidth="1"/>
    <col min="5" max="5" width="12.125" style="111" bestFit="1" customWidth="1"/>
    <col min="6" max="8" width="21.00390625" style="111" customWidth="1"/>
    <col min="9" max="9" width="27.625" style="111" customWidth="1"/>
    <col min="10" max="16384" width="9.00390625" style="111" customWidth="1"/>
  </cols>
  <sheetData>
    <row r="1" ht="20.25">
      <c r="A1" s="110" t="s">
        <v>253</v>
      </c>
    </row>
    <row r="2" spans="8:9" ht="13.5">
      <c r="H2" s="102"/>
      <c r="I2" s="103" t="s">
        <v>81</v>
      </c>
    </row>
    <row r="3" spans="1:9" ht="19.5" customHeight="1">
      <c r="A3" s="246" t="s">
        <v>82</v>
      </c>
      <c r="B3" s="246" t="s">
        <v>83</v>
      </c>
      <c r="C3" s="246" t="s">
        <v>84</v>
      </c>
      <c r="D3" s="246" t="s">
        <v>85</v>
      </c>
      <c r="E3" s="246" t="s">
        <v>86</v>
      </c>
      <c r="F3" s="246" t="s">
        <v>87</v>
      </c>
      <c r="G3" s="246"/>
      <c r="H3" s="246"/>
      <c r="I3" s="246" t="s">
        <v>88</v>
      </c>
    </row>
    <row r="4" spans="1:9" ht="19.5" customHeight="1">
      <c r="A4" s="247"/>
      <c r="B4" s="247"/>
      <c r="C4" s="247"/>
      <c r="D4" s="247"/>
      <c r="E4" s="247"/>
      <c r="F4" s="193" t="s">
        <v>254</v>
      </c>
      <c r="G4" s="193" t="s">
        <v>257</v>
      </c>
      <c r="H4" s="193" t="s">
        <v>258</v>
      </c>
      <c r="I4" s="247"/>
    </row>
    <row r="5" spans="1:9" ht="19.5" customHeight="1">
      <c r="A5" s="200"/>
      <c r="B5" s="247" t="s">
        <v>220</v>
      </c>
      <c r="C5" s="104" t="s">
        <v>224</v>
      </c>
      <c r="D5" s="105" t="s">
        <v>196</v>
      </c>
      <c r="E5" s="200">
        <v>1000</v>
      </c>
      <c r="F5" s="202"/>
      <c r="G5" s="201">
        <v>323</v>
      </c>
      <c r="H5" s="202">
        <v>306</v>
      </c>
      <c r="I5" s="200"/>
    </row>
    <row r="6" spans="1:9" ht="19.5" customHeight="1">
      <c r="A6" s="248"/>
      <c r="B6" s="251"/>
      <c r="C6" s="104" t="s">
        <v>219</v>
      </c>
      <c r="D6" s="105" t="s">
        <v>196</v>
      </c>
      <c r="E6" s="104">
        <v>840</v>
      </c>
      <c r="F6" s="106"/>
      <c r="G6" s="106">
        <v>323</v>
      </c>
      <c r="H6" s="202">
        <v>306</v>
      </c>
      <c r="I6" s="112"/>
    </row>
    <row r="7" spans="1:9" ht="19.5" customHeight="1">
      <c r="A7" s="249"/>
      <c r="B7" s="112" t="s">
        <v>228</v>
      </c>
      <c r="C7" s="104" t="s">
        <v>221</v>
      </c>
      <c r="D7" s="105" t="s">
        <v>196</v>
      </c>
      <c r="E7" s="104">
        <v>120</v>
      </c>
      <c r="F7" s="106"/>
      <c r="G7" s="106">
        <v>323</v>
      </c>
      <c r="H7" s="202">
        <v>306</v>
      </c>
      <c r="I7" s="112"/>
    </row>
    <row r="8" spans="1:9" ht="19.5" customHeight="1">
      <c r="A8" s="249"/>
      <c r="B8" s="112" t="s">
        <v>103</v>
      </c>
      <c r="C8" s="104" t="s">
        <v>89</v>
      </c>
      <c r="D8" s="105" t="s">
        <v>197</v>
      </c>
      <c r="E8" s="104">
        <v>40</v>
      </c>
      <c r="F8" s="106"/>
      <c r="G8" s="106">
        <v>323</v>
      </c>
      <c r="H8" s="202">
        <v>306</v>
      </c>
      <c r="I8" s="112"/>
    </row>
    <row r="9" spans="1:9" ht="19.5" customHeight="1">
      <c r="A9" s="249"/>
      <c r="B9" s="247" t="s">
        <v>226</v>
      </c>
      <c r="C9" s="104" t="s">
        <v>224</v>
      </c>
      <c r="D9" s="105" t="s">
        <v>198</v>
      </c>
      <c r="E9" s="104">
        <v>300000</v>
      </c>
      <c r="F9" s="106"/>
      <c r="G9" s="106">
        <v>323</v>
      </c>
      <c r="H9" s="202">
        <v>306</v>
      </c>
      <c r="I9" s="112"/>
    </row>
    <row r="10" spans="1:9" ht="19.5" customHeight="1">
      <c r="A10" s="249"/>
      <c r="B10" s="251"/>
      <c r="C10" s="104" t="s">
        <v>219</v>
      </c>
      <c r="D10" s="105" t="s">
        <v>198</v>
      </c>
      <c r="E10" s="104">
        <v>170000</v>
      </c>
      <c r="F10" s="106"/>
      <c r="G10" s="106">
        <v>323</v>
      </c>
      <c r="H10" s="202">
        <v>306</v>
      </c>
      <c r="I10" s="112"/>
    </row>
    <row r="11" spans="1:9" ht="19.5" customHeight="1">
      <c r="A11" s="249"/>
      <c r="B11" s="248"/>
      <c r="C11" s="104" t="s">
        <v>225</v>
      </c>
      <c r="D11" s="105" t="s">
        <v>198</v>
      </c>
      <c r="E11" s="104">
        <v>25000</v>
      </c>
      <c r="F11" s="106"/>
      <c r="G11" s="106">
        <v>323</v>
      </c>
      <c r="H11" s="202">
        <v>306</v>
      </c>
      <c r="I11" s="112"/>
    </row>
    <row r="12" spans="1:9" ht="19.5" customHeight="1">
      <c r="A12" s="249"/>
      <c r="B12" s="112" t="s">
        <v>229</v>
      </c>
      <c r="C12" s="104" t="s">
        <v>90</v>
      </c>
      <c r="D12" s="105" t="s">
        <v>196</v>
      </c>
      <c r="E12" s="104">
        <v>150</v>
      </c>
      <c r="F12" s="106"/>
      <c r="G12" s="106">
        <v>323</v>
      </c>
      <c r="H12" s="202">
        <v>306</v>
      </c>
      <c r="I12" s="112"/>
    </row>
    <row r="13" spans="1:9" ht="19.5" customHeight="1">
      <c r="A13" s="249"/>
      <c r="B13" s="112" t="s">
        <v>222</v>
      </c>
      <c r="C13" s="104" t="s">
        <v>91</v>
      </c>
      <c r="D13" s="105" t="s">
        <v>198</v>
      </c>
      <c r="E13" s="104">
        <v>15000</v>
      </c>
      <c r="F13" s="106"/>
      <c r="G13" s="106">
        <v>323</v>
      </c>
      <c r="H13" s="202">
        <v>306</v>
      </c>
      <c r="I13" s="112"/>
    </row>
    <row r="14" spans="1:9" ht="19.5" customHeight="1">
      <c r="A14" s="249"/>
      <c r="B14" s="112" t="s">
        <v>223</v>
      </c>
      <c r="C14" s="104" t="s">
        <v>92</v>
      </c>
      <c r="D14" s="105" t="s">
        <v>197</v>
      </c>
      <c r="E14" s="104">
        <v>70</v>
      </c>
      <c r="F14" s="106"/>
      <c r="G14" s="106">
        <v>323</v>
      </c>
      <c r="H14" s="202">
        <v>306</v>
      </c>
      <c r="I14" s="112"/>
    </row>
    <row r="15" spans="1:9" ht="19.5" customHeight="1">
      <c r="A15" s="249"/>
      <c r="B15" s="112" t="s">
        <v>93</v>
      </c>
      <c r="C15" s="104" t="s">
        <v>104</v>
      </c>
      <c r="D15" s="105" t="s">
        <v>199</v>
      </c>
      <c r="E15" s="104">
        <v>800</v>
      </c>
      <c r="F15" s="106"/>
      <c r="G15" s="106">
        <v>323</v>
      </c>
      <c r="H15" s="202">
        <v>306</v>
      </c>
      <c r="I15" s="112"/>
    </row>
    <row r="16" spans="1:9" ht="19.5" customHeight="1">
      <c r="A16" s="249"/>
      <c r="B16" s="112" t="s">
        <v>200</v>
      </c>
      <c r="C16" s="130" t="s">
        <v>23</v>
      </c>
      <c r="D16" s="105" t="s">
        <v>199</v>
      </c>
      <c r="E16" s="147">
        <v>2970</v>
      </c>
      <c r="F16" s="106"/>
      <c r="G16" s="106">
        <v>80</v>
      </c>
      <c r="H16" s="106" t="s">
        <v>217</v>
      </c>
      <c r="I16" s="112" t="s">
        <v>216</v>
      </c>
    </row>
    <row r="17" spans="1:9" ht="19.5" customHeight="1">
      <c r="A17" s="249"/>
      <c r="B17" s="112" t="s">
        <v>201</v>
      </c>
      <c r="C17" s="130" t="s">
        <v>25</v>
      </c>
      <c r="D17" s="131" t="s">
        <v>202</v>
      </c>
      <c r="E17" s="147">
        <v>130</v>
      </c>
      <c r="F17" s="106"/>
      <c r="G17" s="106" t="s">
        <v>113</v>
      </c>
      <c r="H17" s="106" t="s">
        <v>217</v>
      </c>
      <c r="I17" s="112" t="s">
        <v>231</v>
      </c>
    </row>
    <row r="18" spans="1:9" ht="19.5" customHeight="1">
      <c r="A18" s="249"/>
      <c r="B18" s="112" t="s">
        <v>136</v>
      </c>
      <c r="C18" s="130" t="s">
        <v>203</v>
      </c>
      <c r="D18" s="105" t="s">
        <v>199</v>
      </c>
      <c r="E18" s="147">
        <v>1000</v>
      </c>
      <c r="F18" s="106"/>
      <c r="G18" s="106">
        <v>284</v>
      </c>
      <c r="H18" s="106" t="s">
        <v>217</v>
      </c>
      <c r="I18" s="112" t="s">
        <v>213</v>
      </c>
    </row>
    <row r="19" spans="1:9" ht="19.5" customHeight="1">
      <c r="A19" s="249"/>
      <c r="B19" s="112" t="s">
        <v>204</v>
      </c>
      <c r="C19" s="130" t="s">
        <v>73</v>
      </c>
      <c r="D19" s="105" t="s">
        <v>205</v>
      </c>
      <c r="E19" s="147">
        <v>400</v>
      </c>
      <c r="F19" s="106"/>
      <c r="G19" s="106" t="s">
        <v>113</v>
      </c>
      <c r="H19" s="106" t="s">
        <v>217</v>
      </c>
      <c r="I19" s="112" t="s">
        <v>214</v>
      </c>
    </row>
    <row r="20" spans="1:9" ht="19.5" customHeight="1">
      <c r="A20" s="249"/>
      <c r="B20" s="112" t="s">
        <v>206</v>
      </c>
      <c r="C20" s="130" t="s">
        <v>77</v>
      </c>
      <c r="D20" s="105" t="s">
        <v>205</v>
      </c>
      <c r="E20" s="147">
        <v>400</v>
      </c>
      <c r="F20" s="106"/>
      <c r="G20" s="106" t="s">
        <v>113</v>
      </c>
      <c r="H20" s="106" t="s">
        <v>217</v>
      </c>
      <c r="I20" s="112" t="s">
        <v>215</v>
      </c>
    </row>
    <row r="21" spans="1:9" ht="19.5" customHeight="1">
      <c r="A21" s="249"/>
      <c r="B21" s="112" t="s">
        <v>207</v>
      </c>
      <c r="C21" s="130" t="s">
        <v>78</v>
      </c>
      <c r="D21" s="105" t="s">
        <v>205</v>
      </c>
      <c r="E21" s="147">
        <v>200</v>
      </c>
      <c r="F21" s="106"/>
      <c r="G21" s="106" t="s">
        <v>113</v>
      </c>
      <c r="H21" s="106" t="s">
        <v>217</v>
      </c>
      <c r="I21" s="112" t="s">
        <v>213</v>
      </c>
    </row>
    <row r="22" spans="1:9" ht="19.5" customHeight="1">
      <c r="A22" s="250"/>
      <c r="B22" s="194" t="s">
        <v>171</v>
      </c>
      <c r="C22" s="195"/>
      <c r="D22" s="196" t="s">
        <v>208</v>
      </c>
      <c r="E22" s="197">
        <v>1299</v>
      </c>
      <c r="F22" s="198"/>
      <c r="G22" s="198">
        <v>1252</v>
      </c>
      <c r="H22" s="198" t="s">
        <v>217</v>
      </c>
      <c r="I22" s="194"/>
    </row>
    <row r="23" spans="1:9" ht="19.5" customHeight="1">
      <c r="A23" s="156"/>
      <c r="B23" s="158"/>
      <c r="C23" s="158"/>
      <c r="D23" s="158"/>
      <c r="E23" s="190"/>
      <c r="F23" s="157"/>
      <c r="G23" s="157"/>
      <c r="H23" s="191"/>
      <c r="I23" s="159"/>
    </row>
    <row r="24" spans="1:9" ht="19.5" customHeight="1">
      <c r="A24" s="255" t="s">
        <v>94</v>
      </c>
      <c r="B24" s="256"/>
      <c r="C24" s="257"/>
      <c r="D24" s="261"/>
      <c r="E24" s="261"/>
      <c r="F24" s="107" t="s">
        <v>95</v>
      </c>
      <c r="G24" s="107" t="s">
        <v>96</v>
      </c>
      <c r="H24" s="107" t="s">
        <v>106</v>
      </c>
      <c r="I24" s="261"/>
    </row>
    <row r="25" spans="1:9" ht="19.5" customHeight="1">
      <c r="A25" s="258"/>
      <c r="B25" s="259"/>
      <c r="C25" s="260"/>
      <c r="D25" s="262"/>
      <c r="E25" s="262"/>
      <c r="F25" s="108">
        <v>309</v>
      </c>
      <c r="G25" s="108"/>
      <c r="H25" s="108"/>
      <c r="I25" s="263"/>
    </row>
    <row r="26" spans="1:9" ht="19.5" customHeight="1">
      <c r="A26" s="252"/>
      <c r="B26" s="253"/>
      <c r="C26" s="253"/>
      <c r="D26" s="253"/>
      <c r="E26" s="253"/>
      <c r="F26" s="253"/>
      <c r="G26" s="253"/>
      <c r="H26" s="253"/>
      <c r="I26" s="254"/>
    </row>
    <row r="27" spans="1:9" ht="27">
      <c r="A27" s="255" t="s">
        <v>97</v>
      </c>
      <c r="B27" s="256"/>
      <c r="C27" s="257"/>
      <c r="D27" s="261"/>
      <c r="E27" s="261"/>
      <c r="F27" s="146" t="s">
        <v>209</v>
      </c>
      <c r="G27" s="146" t="s">
        <v>160</v>
      </c>
      <c r="H27" s="146" t="s">
        <v>161</v>
      </c>
      <c r="I27" s="261"/>
    </row>
    <row r="28" spans="1:9" ht="19.5" customHeight="1">
      <c r="A28" s="258"/>
      <c r="B28" s="259"/>
      <c r="C28" s="260"/>
      <c r="D28" s="262"/>
      <c r="E28" s="262"/>
      <c r="F28" s="199"/>
      <c r="G28" s="108" t="s">
        <v>255</v>
      </c>
      <c r="H28" s="108" t="s">
        <v>256</v>
      </c>
      <c r="I28" s="263"/>
    </row>
    <row r="29" spans="6:8" ht="19.5" customHeight="1">
      <c r="F29" s="109"/>
      <c r="G29" s="109"/>
      <c r="H29" s="109"/>
    </row>
    <row r="30" spans="6:8" ht="19.5" customHeight="1">
      <c r="F30" s="109"/>
      <c r="G30" s="109"/>
      <c r="H30" s="109"/>
    </row>
    <row r="31" spans="6:8" ht="19.5" customHeight="1">
      <c r="F31" s="109"/>
      <c r="G31" s="109"/>
      <c r="H31" s="109"/>
    </row>
    <row r="32" spans="6:8" ht="19.5" customHeight="1">
      <c r="F32" s="109"/>
      <c r="G32" s="109"/>
      <c r="H32" s="109"/>
    </row>
    <row r="33" spans="6:8" ht="19.5" customHeight="1">
      <c r="F33" s="109"/>
      <c r="G33" s="109"/>
      <c r="H33" s="109"/>
    </row>
    <row r="34" spans="6:8" ht="19.5" customHeight="1">
      <c r="F34" s="109"/>
      <c r="G34" s="109"/>
      <c r="H34" s="109"/>
    </row>
    <row r="35" spans="6:8" ht="19.5" customHeight="1">
      <c r="F35" s="109"/>
      <c r="G35" s="109"/>
      <c r="H35" s="109"/>
    </row>
    <row r="36" spans="6:8" ht="19.5" customHeight="1">
      <c r="F36" s="109"/>
      <c r="G36" s="109"/>
      <c r="H36" s="109"/>
    </row>
    <row r="37" spans="6:8" ht="19.5" customHeight="1">
      <c r="F37" s="109"/>
      <c r="G37" s="109"/>
      <c r="H37" s="109"/>
    </row>
    <row r="38" spans="6:8" ht="19.5" customHeight="1">
      <c r="F38" s="109"/>
      <c r="G38" s="109"/>
      <c r="H38" s="109"/>
    </row>
    <row r="39" spans="6:8" ht="19.5" customHeight="1">
      <c r="F39" s="109"/>
      <c r="G39" s="109"/>
      <c r="H39" s="109"/>
    </row>
    <row r="40" spans="6:8" ht="19.5" customHeight="1">
      <c r="F40" s="109"/>
      <c r="G40" s="109"/>
      <c r="H40" s="109"/>
    </row>
    <row r="41" spans="6:8" ht="19.5" customHeight="1">
      <c r="F41" s="109"/>
      <c r="G41" s="109"/>
      <c r="H41" s="109"/>
    </row>
    <row r="42" spans="6:8" ht="19.5" customHeight="1">
      <c r="F42" s="109"/>
      <c r="G42" s="109"/>
      <c r="H42" s="109"/>
    </row>
    <row r="43" spans="6:8" ht="19.5" customHeight="1">
      <c r="F43" s="109"/>
      <c r="G43" s="109"/>
      <c r="H43" s="109"/>
    </row>
    <row r="44" spans="6:8" ht="19.5" customHeight="1">
      <c r="F44" s="109"/>
      <c r="G44" s="109"/>
      <c r="H44" s="109"/>
    </row>
    <row r="45" spans="6:8" ht="19.5" customHeight="1">
      <c r="F45" s="109"/>
      <c r="G45" s="109"/>
      <c r="H45" s="109"/>
    </row>
    <row r="46" spans="6:8" ht="19.5" customHeight="1">
      <c r="F46" s="113"/>
      <c r="G46" s="113"/>
      <c r="H46" s="113"/>
    </row>
    <row r="47" spans="6:8" ht="19.5" customHeight="1">
      <c r="F47" s="113"/>
      <c r="G47" s="113"/>
      <c r="H47" s="113"/>
    </row>
    <row r="48" spans="6:8" ht="19.5" customHeight="1">
      <c r="F48" s="113"/>
      <c r="G48" s="113"/>
      <c r="H48" s="113"/>
    </row>
    <row r="49" spans="6:8" ht="19.5" customHeight="1">
      <c r="F49" s="113"/>
      <c r="G49" s="113"/>
      <c r="H49" s="113"/>
    </row>
    <row r="50" spans="6:8" ht="19.5" customHeight="1">
      <c r="F50" s="113"/>
      <c r="G50" s="113"/>
      <c r="H50" s="113"/>
    </row>
    <row r="51" spans="6:8" ht="19.5" customHeight="1">
      <c r="F51" s="113"/>
      <c r="G51" s="113"/>
      <c r="H51" s="113"/>
    </row>
    <row r="52" spans="6:8" ht="19.5" customHeight="1">
      <c r="F52" s="113"/>
      <c r="G52" s="113"/>
      <c r="H52" s="113"/>
    </row>
    <row r="53" spans="6:8" ht="19.5" customHeight="1">
      <c r="F53" s="113"/>
      <c r="G53" s="113"/>
      <c r="H53" s="113"/>
    </row>
    <row r="54" spans="6:8" ht="19.5" customHeight="1">
      <c r="F54" s="113"/>
      <c r="G54" s="113"/>
      <c r="H54" s="113"/>
    </row>
    <row r="55" spans="6:8" ht="19.5" customHeight="1">
      <c r="F55" s="113"/>
      <c r="G55" s="113"/>
      <c r="H55" s="113"/>
    </row>
    <row r="56" spans="6:8" ht="19.5" customHeight="1">
      <c r="F56" s="113"/>
      <c r="G56" s="113"/>
      <c r="H56" s="113"/>
    </row>
    <row r="57" spans="6:8" ht="19.5" customHeight="1">
      <c r="F57" s="113"/>
      <c r="G57" s="113"/>
      <c r="H57" s="113"/>
    </row>
    <row r="58" spans="6:8" ht="19.5" customHeight="1">
      <c r="F58" s="113"/>
      <c r="G58" s="113"/>
      <c r="H58" s="113"/>
    </row>
    <row r="59" spans="6:8" ht="19.5" customHeight="1">
      <c r="F59" s="113"/>
      <c r="G59" s="113"/>
      <c r="H59" s="113"/>
    </row>
    <row r="60" spans="6:8" ht="19.5" customHeight="1">
      <c r="F60" s="113"/>
      <c r="G60" s="113"/>
      <c r="H60" s="113"/>
    </row>
    <row r="61" spans="6:8" ht="19.5" customHeight="1">
      <c r="F61" s="113"/>
      <c r="G61" s="113"/>
      <c r="H61" s="113"/>
    </row>
    <row r="62" spans="6:8" ht="19.5" customHeight="1">
      <c r="F62" s="113"/>
      <c r="G62" s="113"/>
      <c r="H62" s="113"/>
    </row>
    <row r="63" spans="6:8" ht="19.5" customHeight="1">
      <c r="F63" s="113"/>
      <c r="G63" s="113"/>
      <c r="H63" s="113"/>
    </row>
    <row r="64" spans="6:8" ht="19.5" customHeight="1">
      <c r="F64" s="113"/>
      <c r="G64" s="113"/>
      <c r="H64" s="113"/>
    </row>
    <row r="65" spans="6:8" ht="19.5" customHeight="1">
      <c r="F65" s="113"/>
      <c r="G65" s="113"/>
      <c r="H65" s="113"/>
    </row>
    <row r="66" spans="6:8" ht="19.5" customHeight="1">
      <c r="F66" s="113"/>
      <c r="G66" s="113"/>
      <c r="H66" s="113"/>
    </row>
    <row r="67" spans="6:8" ht="19.5" customHeight="1">
      <c r="F67" s="113"/>
      <c r="G67" s="113"/>
      <c r="H67" s="113"/>
    </row>
    <row r="68" spans="6:8" ht="19.5" customHeight="1">
      <c r="F68" s="113"/>
      <c r="G68" s="113"/>
      <c r="H68" s="113"/>
    </row>
    <row r="69" spans="6:8" ht="19.5" customHeight="1">
      <c r="F69" s="113"/>
      <c r="G69" s="113"/>
      <c r="H69" s="113"/>
    </row>
    <row r="70" spans="6:8" ht="19.5" customHeight="1">
      <c r="F70" s="113"/>
      <c r="G70" s="113"/>
      <c r="H70" s="113"/>
    </row>
    <row r="71" spans="6:8" ht="19.5" customHeight="1">
      <c r="F71" s="113"/>
      <c r="G71" s="113"/>
      <c r="H71" s="113"/>
    </row>
    <row r="72" spans="6:8" ht="19.5" customHeight="1">
      <c r="F72" s="113"/>
      <c r="G72" s="113"/>
      <c r="H72" s="113"/>
    </row>
    <row r="73" spans="6:8" ht="19.5" customHeight="1">
      <c r="F73" s="113"/>
      <c r="G73" s="113"/>
      <c r="H73" s="113"/>
    </row>
    <row r="74" spans="6:8" ht="19.5" customHeight="1">
      <c r="F74" s="113"/>
      <c r="G74" s="113"/>
      <c r="H74" s="113"/>
    </row>
    <row r="75" spans="6:8" ht="19.5" customHeight="1">
      <c r="F75" s="113"/>
      <c r="G75" s="113"/>
      <c r="H75" s="113"/>
    </row>
  </sheetData>
  <sheetProtection/>
  <mergeCells count="19">
    <mergeCell ref="A26:I26"/>
    <mergeCell ref="A27:C28"/>
    <mergeCell ref="D27:D28"/>
    <mergeCell ref="E27:E28"/>
    <mergeCell ref="I27:I28"/>
    <mergeCell ref="A24:C25"/>
    <mergeCell ref="D24:D25"/>
    <mergeCell ref="E24:E25"/>
    <mergeCell ref="I24:I25"/>
    <mergeCell ref="I3:I4"/>
    <mergeCell ref="A3:A4"/>
    <mergeCell ref="B3:B4"/>
    <mergeCell ref="C3:C4"/>
    <mergeCell ref="D3:D4"/>
    <mergeCell ref="A6:A22"/>
    <mergeCell ref="E3:E4"/>
    <mergeCell ref="F3:H3"/>
    <mergeCell ref="B5:B6"/>
    <mergeCell ref="B9:B11"/>
  </mergeCells>
  <printOptions/>
  <pageMargins left="0.43" right="0.16" top="0.7480314960629921" bottom="0.35433070866141736" header="0.5118110236220472" footer="0.0787401574803149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9"/>
  <sheetViews>
    <sheetView view="pageBreakPreview" zoomScale="85" zoomScaleNormal="75" zoomScaleSheetLayoutView="85" zoomScalePageLayoutView="0" workbookViewId="0" topLeftCell="A1">
      <pane ySplit="2" topLeftCell="A39" activePane="bottomLeft" state="frozen"/>
      <selection pane="topLeft" activeCell="A1" sqref="A1"/>
      <selection pane="bottomLeft" activeCell="E58" sqref="E58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1" width="13.625" style="79" customWidth="1"/>
    <col min="12" max="12" width="13.625" style="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132" t="s">
        <v>4</v>
      </c>
      <c r="F1" s="133"/>
      <c r="G1" s="132" t="s">
        <v>5</v>
      </c>
      <c r="H1" s="133"/>
      <c r="I1" s="134" t="s">
        <v>6</v>
      </c>
      <c r="J1" s="135" t="s">
        <v>7</v>
      </c>
      <c r="K1" s="134" t="s">
        <v>8</v>
      </c>
      <c r="L1" s="2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136" t="s">
        <v>11</v>
      </c>
      <c r="F2" s="136" t="s">
        <v>12</v>
      </c>
      <c r="G2" s="136" t="s">
        <v>11</v>
      </c>
      <c r="H2" s="136" t="s">
        <v>12</v>
      </c>
      <c r="I2" s="136" t="s">
        <v>11</v>
      </c>
      <c r="J2" s="136" t="s">
        <v>12</v>
      </c>
      <c r="K2" s="136" t="s">
        <v>11</v>
      </c>
      <c r="L2" s="7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8" t="s">
        <v>212</v>
      </c>
      <c r="B3" s="9"/>
      <c r="C3" s="47"/>
      <c r="D3" s="75"/>
      <c r="E3" s="47"/>
      <c r="F3" s="47"/>
      <c r="G3" s="47"/>
      <c r="H3" s="47"/>
      <c r="I3" s="47"/>
      <c r="J3" s="47"/>
      <c r="K3" s="47"/>
      <c r="L3" s="9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1" t="s">
        <v>56</v>
      </c>
      <c r="B4" s="75" t="s">
        <v>70</v>
      </c>
      <c r="C4" s="68">
        <v>12</v>
      </c>
      <c r="D4" s="75" t="s">
        <v>71</v>
      </c>
      <c r="E4" s="47">
        <f>등재사항!E15</f>
        <v>800</v>
      </c>
      <c r="F4" s="47">
        <f>INT(E4*C4)</f>
        <v>9600</v>
      </c>
      <c r="G4" s="47"/>
      <c r="H4" s="47">
        <f>INT(G4*C4)</f>
        <v>0</v>
      </c>
      <c r="I4" s="47"/>
      <c r="J4" s="47">
        <f>INT(I4*C4)</f>
        <v>0</v>
      </c>
      <c r="K4" s="47">
        <f>I4+G4+E4</f>
        <v>800</v>
      </c>
      <c r="L4" s="9">
        <f>F4+H4+J4</f>
        <v>9600</v>
      </c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11" t="s">
        <v>57</v>
      </c>
      <c r="B5" s="75" t="s">
        <v>78</v>
      </c>
      <c r="C5" s="69">
        <v>5</v>
      </c>
      <c r="D5" s="75" t="s">
        <v>58</v>
      </c>
      <c r="E5" s="47">
        <f>등재사항!E21</f>
        <v>200</v>
      </c>
      <c r="F5" s="47">
        <f>INT(E5*C5)</f>
        <v>1000</v>
      </c>
      <c r="G5" s="47"/>
      <c r="H5" s="47">
        <f>INT(G5*C5)</f>
        <v>0</v>
      </c>
      <c r="I5" s="47"/>
      <c r="J5" s="47">
        <f>INT(I5*C5)</f>
        <v>0</v>
      </c>
      <c r="K5" s="47">
        <f>I5+G5+E5</f>
        <v>200</v>
      </c>
      <c r="L5" s="9">
        <f>F5+H5+J5</f>
        <v>1000</v>
      </c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11" t="s">
        <v>59</v>
      </c>
      <c r="B6" s="22"/>
      <c r="C6" s="73">
        <v>0.1</v>
      </c>
      <c r="D6" s="75" t="s">
        <v>60</v>
      </c>
      <c r="E6" s="47"/>
      <c r="F6" s="47">
        <f>INT(E6*C6)</f>
        <v>0</v>
      </c>
      <c r="G6" s="47">
        <f>단가산출근거!C19</f>
        <v>80531</v>
      </c>
      <c r="H6" s="47">
        <f>INT(G6*C6)</f>
        <v>8053</v>
      </c>
      <c r="I6" s="47"/>
      <c r="J6" s="47">
        <f>INT(I6*C6)</f>
        <v>0</v>
      </c>
      <c r="K6" s="47">
        <f>I6+G6+E6</f>
        <v>80531</v>
      </c>
      <c r="L6" s="9">
        <f>F6+H6+J6</f>
        <v>8053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1" t="s">
        <v>61</v>
      </c>
      <c r="B7" s="75"/>
      <c r="C7" s="73">
        <v>0.2</v>
      </c>
      <c r="D7" s="75" t="s">
        <v>60</v>
      </c>
      <c r="E7" s="47"/>
      <c r="F7" s="47">
        <f>INT(E7*C7)</f>
        <v>0</v>
      </c>
      <c r="G7" s="47">
        <f>단가산출근거!C20</f>
        <v>60547</v>
      </c>
      <c r="H7" s="47">
        <f>INT(G7*C7)</f>
        <v>12109</v>
      </c>
      <c r="I7" s="47"/>
      <c r="J7" s="47">
        <f>INT(I7*C7)</f>
        <v>0</v>
      </c>
      <c r="K7" s="47">
        <f>I7+G7+E7</f>
        <v>60547</v>
      </c>
      <c r="L7" s="9">
        <f>F7+H7+J7</f>
        <v>12109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1" t="s">
        <v>62</v>
      </c>
      <c r="B8" s="75" t="s">
        <v>63</v>
      </c>
      <c r="C8" s="68">
        <v>1</v>
      </c>
      <c r="D8" s="75" t="s">
        <v>64</v>
      </c>
      <c r="E8" s="47"/>
      <c r="F8" s="47">
        <f>INT(SUM(F4:F5)*0.03)</f>
        <v>318</v>
      </c>
      <c r="G8" s="47"/>
      <c r="H8" s="47"/>
      <c r="I8" s="47"/>
      <c r="J8" s="47">
        <f>INT(I8*C8)</f>
        <v>0</v>
      </c>
      <c r="K8" s="47"/>
      <c r="L8" s="9">
        <f>F8+H8+J8</f>
        <v>318</v>
      </c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1" t="s">
        <v>54</v>
      </c>
      <c r="B9" s="75"/>
      <c r="C9" s="47"/>
      <c r="D9" s="75"/>
      <c r="E9" s="47"/>
      <c r="F9" s="47">
        <f>SUM(F4:F8)</f>
        <v>10918</v>
      </c>
      <c r="G9" s="47"/>
      <c r="H9" s="47">
        <f>SUM(H4:H8)</f>
        <v>20162</v>
      </c>
      <c r="I9" s="47"/>
      <c r="J9" s="47">
        <f>SUM(J4:J8)</f>
        <v>0</v>
      </c>
      <c r="K9" s="47"/>
      <c r="L9" s="9">
        <f>SUM(L4:L8)</f>
        <v>31080</v>
      </c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64"/>
      <c r="B10" s="65"/>
      <c r="C10" s="66"/>
      <c r="D10" s="65"/>
      <c r="E10" s="66"/>
      <c r="F10" s="66"/>
      <c r="G10" s="66"/>
      <c r="H10" s="66"/>
      <c r="I10" s="66"/>
      <c r="J10" s="66"/>
      <c r="K10" s="66"/>
      <c r="L10" s="65"/>
      <c r="M10" s="6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64"/>
      <c r="B11" s="65"/>
      <c r="C11" s="66"/>
      <c r="D11" s="65"/>
      <c r="E11" s="66"/>
      <c r="F11" s="66"/>
      <c r="G11" s="66"/>
      <c r="H11" s="66"/>
      <c r="I11" s="66"/>
      <c r="J11" s="66"/>
      <c r="K11" s="66"/>
      <c r="L11" s="65"/>
      <c r="M11" s="6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64"/>
      <c r="B12" s="65"/>
      <c r="C12" s="66"/>
      <c r="D12" s="65"/>
      <c r="E12" s="66"/>
      <c r="F12" s="66"/>
      <c r="G12" s="66"/>
      <c r="H12" s="66"/>
      <c r="I12" s="66"/>
      <c r="J12" s="66"/>
      <c r="K12" s="66"/>
      <c r="L12" s="65"/>
      <c r="M12" s="6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64"/>
      <c r="B13" s="65"/>
      <c r="C13" s="66"/>
      <c r="D13" s="65"/>
      <c r="E13" s="66"/>
      <c r="F13" s="66"/>
      <c r="G13" s="66"/>
      <c r="H13" s="66"/>
      <c r="I13" s="66"/>
      <c r="J13" s="66"/>
      <c r="K13" s="66"/>
      <c r="L13" s="65"/>
      <c r="M13" s="6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64"/>
      <c r="B14" s="65"/>
      <c r="C14" s="66"/>
      <c r="D14" s="65"/>
      <c r="E14" s="66"/>
      <c r="F14" s="66"/>
      <c r="G14" s="66"/>
      <c r="H14" s="66"/>
      <c r="I14" s="66"/>
      <c r="J14" s="66"/>
      <c r="K14" s="66"/>
      <c r="L14" s="65"/>
      <c r="M14" s="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64"/>
      <c r="B15" s="65"/>
      <c r="C15" s="66"/>
      <c r="D15" s="65"/>
      <c r="E15" s="66"/>
      <c r="F15" s="66"/>
      <c r="G15" s="66"/>
      <c r="H15" s="66"/>
      <c r="I15" s="66"/>
      <c r="J15" s="66"/>
      <c r="K15" s="66"/>
      <c r="L15" s="65"/>
      <c r="M15" s="6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64"/>
      <c r="B16" s="65"/>
      <c r="C16" s="66"/>
      <c r="D16" s="65"/>
      <c r="E16" s="66"/>
      <c r="F16" s="66"/>
      <c r="G16" s="66"/>
      <c r="H16" s="66"/>
      <c r="I16" s="66"/>
      <c r="J16" s="66"/>
      <c r="K16" s="66"/>
      <c r="L16" s="65"/>
      <c r="M16" s="6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64"/>
      <c r="B17" s="65"/>
      <c r="C17" s="66"/>
      <c r="D17" s="65"/>
      <c r="E17" s="66"/>
      <c r="F17" s="66"/>
      <c r="G17" s="66"/>
      <c r="H17" s="66"/>
      <c r="I17" s="66"/>
      <c r="J17" s="66"/>
      <c r="K17" s="66"/>
      <c r="L17" s="65"/>
      <c r="M17" s="6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64"/>
      <c r="B18" s="65"/>
      <c r="C18" s="66"/>
      <c r="D18" s="65"/>
      <c r="E18" s="66"/>
      <c r="F18" s="66"/>
      <c r="G18" s="66"/>
      <c r="H18" s="66"/>
      <c r="I18" s="66"/>
      <c r="J18" s="66"/>
      <c r="K18" s="66"/>
      <c r="L18" s="65"/>
      <c r="M18" s="6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64"/>
      <c r="B19" s="65"/>
      <c r="C19" s="66"/>
      <c r="D19" s="65"/>
      <c r="E19" s="66"/>
      <c r="F19" s="66"/>
      <c r="G19" s="66"/>
      <c r="H19" s="66"/>
      <c r="I19" s="66"/>
      <c r="J19" s="66"/>
      <c r="K19" s="66"/>
      <c r="L19" s="65"/>
      <c r="M19" s="6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64"/>
      <c r="B20" s="65"/>
      <c r="C20" s="66"/>
      <c r="D20" s="65"/>
      <c r="E20" s="66"/>
      <c r="F20" s="66"/>
      <c r="G20" s="66"/>
      <c r="H20" s="66"/>
      <c r="I20" s="66"/>
      <c r="J20" s="66"/>
      <c r="K20" s="66"/>
      <c r="L20" s="65"/>
      <c r="M20" s="6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>
      <c r="A21" s="64"/>
      <c r="B21" s="65"/>
      <c r="C21" s="66"/>
      <c r="D21" s="65"/>
      <c r="E21" s="66"/>
      <c r="F21" s="66"/>
      <c r="G21" s="66"/>
      <c r="H21" s="66"/>
      <c r="I21" s="66"/>
      <c r="J21" s="66"/>
      <c r="K21" s="66"/>
      <c r="L21" s="65"/>
      <c r="M21" s="6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>
      <c r="A22" s="45" t="s">
        <v>211</v>
      </c>
      <c r="B22" s="76"/>
      <c r="C22" s="51"/>
      <c r="D22" s="75"/>
      <c r="E22" s="47"/>
      <c r="F22" s="47"/>
      <c r="G22" s="47"/>
      <c r="H22" s="47"/>
      <c r="I22" s="47"/>
      <c r="J22" s="47"/>
      <c r="K22" s="47"/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11" t="s">
        <v>65</v>
      </c>
      <c r="B23" s="75" t="s">
        <v>66</v>
      </c>
      <c r="C23" s="47">
        <v>12</v>
      </c>
      <c r="D23" s="75" t="s">
        <v>71</v>
      </c>
      <c r="E23" s="47">
        <f>등재사항!E18</f>
        <v>1000</v>
      </c>
      <c r="F23" s="47">
        <f>INT(E23*C23)</f>
        <v>12000</v>
      </c>
      <c r="G23" s="47"/>
      <c r="H23" s="47">
        <f aca="true" t="shared" si="0" ref="H23:H28">INT(G23*C23)</f>
        <v>0</v>
      </c>
      <c r="I23" s="47"/>
      <c r="J23" s="47">
        <f aca="true" t="shared" si="1" ref="J23:J28">INT(I23*C23)</f>
        <v>0</v>
      </c>
      <c r="K23" s="47">
        <f>I23+G23+E23</f>
        <v>1000</v>
      </c>
      <c r="L23" s="9">
        <f aca="true" t="shared" si="2" ref="L23:L28">+J23+H23+F23</f>
        <v>12000</v>
      </c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11" t="s">
        <v>79</v>
      </c>
      <c r="B24" s="75" t="s">
        <v>78</v>
      </c>
      <c r="C24" s="47">
        <v>5</v>
      </c>
      <c r="D24" s="75" t="s">
        <v>58</v>
      </c>
      <c r="E24" s="47">
        <f>등재사항!E21</f>
        <v>200</v>
      </c>
      <c r="F24" s="47">
        <f>INT(E24*C24)</f>
        <v>1000</v>
      </c>
      <c r="G24" s="47"/>
      <c r="H24" s="47">
        <f t="shared" si="0"/>
        <v>0</v>
      </c>
      <c r="I24" s="47"/>
      <c r="J24" s="47">
        <f t="shared" si="1"/>
        <v>0</v>
      </c>
      <c r="K24" s="47">
        <f>I24+G24+E24</f>
        <v>200</v>
      </c>
      <c r="L24" s="9">
        <f t="shared" si="2"/>
        <v>1000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11" t="s">
        <v>67</v>
      </c>
      <c r="B25" s="75"/>
      <c r="C25" s="74">
        <v>0.02</v>
      </c>
      <c r="D25" s="75" t="s">
        <v>60</v>
      </c>
      <c r="E25" s="47"/>
      <c r="F25" s="47">
        <f>INT(E25*C25)</f>
        <v>0</v>
      </c>
      <c r="G25" s="47">
        <f>단가산출근거!C17</f>
        <v>80830</v>
      </c>
      <c r="H25" s="47">
        <f t="shared" si="0"/>
        <v>1616</v>
      </c>
      <c r="I25" s="47"/>
      <c r="J25" s="47">
        <f t="shared" si="1"/>
        <v>0</v>
      </c>
      <c r="K25" s="47">
        <f>I25+G25+E25</f>
        <v>80830</v>
      </c>
      <c r="L25" s="9">
        <f t="shared" si="2"/>
        <v>1616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>
      <c r="A26" s="11" t="s">
        <v>59</v>
      </c>
      <c r="B26" s="75"/>
      <c r="C26" s="74">
        <v>0.18</v>
      </c>
      <c r="D26" s="75" t="s">
        <v>60</v>
      </c>
      <c r="E26" s="47"/>
      <c r="F26" s="47">
        <f>INT(E26*C26)</f>
        <v>0</v>
      </c>
      <c r="G26" s="47">
        <f>G6</f>
        <v>80531</v>
      </c>
      <c r="H26" s="47">
        <f t="shared" si="0"/>
        <v>14495</v>
      </c>
      <c r="I26" s="47"/>
      <c r="J26" s="47">
        <f t="shared" si="1"/>
        <v>0</v>
      </c>
      <c r="K26" s="47">
        <f>I26+G26+E26</f>
        <v>80531</v>
      </c>
      <c r="L26" s="9">
        <f t="shared" si="2"/>
        <v>14495</v>
      </c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11" t="s">
        <v>61</v>
      </c>
      <c r="B27" s="75"/>
      <c r="C27" s="74">
        <v>0.25</v>
      </c>
      <c r="D27" s="75" t="s">
        <v>60</v>
      </c>
      <c r="E27" s="47"/>
      <c r="F27" s="47">
        <f>INT(E27*C27)</f>
        <v>0</v>
      </c>
      <c r="G27" s="47">
        <f>G7</f>
        <v>60547</v>
      </c>
      <c r="H27" s="47">
        <f t="shared" si="0"/>
        <v>15136</v>
      </c>
      <c r="I27" s="47"/>
      <c r="J27" s="47">
        <f t="shared" si="1"/>
        <v>0</v>
      </c>
      <c r="K27" s="47">
        <f>I27+G27+E27</f>
        <v>60547</v>
      </c>
      <c r="L27" s="9">
        <f t="shared" si="2"/>
        <v>15136</v>
      </c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11" t="s">
        <v>62</v>
      </c>
      <c r="B28" s="75" t="s">
        <v>63</v>
      </c>
      <c r="C28" s="61">
        <v>1</v>
      </c>
      <c r="D28" s="75" t="s">
        <v>64</v>
      </c>
      <c r="E28" s="47"/>
      <c r="F28" s="47">
        <f>INT(SUM(F23:F24)*0.03)</f>
        <v>390</v>
      </c>
      <c r="G28" s="47"/>
      <c r="H28" s="47">
        <f t="shared" si="0"/>
        <v>0</v>
      </c>
      <c r="I28" s="47"/>
      <c r="J28" s="47">
        <f t="shared" si="1"/>
        <v>0</v>
      </c>
      <c r="K28" s="47"/>
      <c r="L28" s="9">
        <f t="shared" si="2"/>
        <v>390</v>
      </c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11" t="s">
        <v>54</v>
      </c>
      <c r="B29" s="75"/>
      <c r="C29" s="47"/>
      <c r="D29" s="75"/>
      <c r="E29" s="47"/>
      <c r="F29" s="47">
        <f>SUM(F23:F28)</f>
        <v>13390</v>
      </c>
      <c r="G29" s="47"/>
      <c r="H29" s="47">
        <f>SUM(H23:H28)</f>
        <v>31247</v>
      </c>
      <c r="I29" s="47"/>
      <c r="J29" s="47">
        <f>SUM(J23:J28)</f>
        <v>0</v>
      </c>
      <c r="K29" s="47"/>
      <c r="L29" s="9">
        <f>SUM(L23:L28)</f>
        <v>44637</v>
      </c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>
      <c r="A30" s="11"/>
      <c r="B30" s="75"/>
      <c r="C30" s="47"/>
      <c r="D30" s="75"/>
      <c r="E30" s="47"/>
      <c r="F30" s="47"/>
      <c r="G30" s="47"/>
      <c r="H30" s="47"/>
      <c r="I30" s="47"/>
      <c r="J30" s="47"/>
      <c r="K30" s="47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>
      <c r="A31" s="11"/>
      <c r="B31" s="75"/>
      <c r="C31" s="47"/>
      <c r="D31" s="75"/>
      <c r="E31" s="47"/>
      <c r="F31" s="47"/>
      <c r="G31" s="47"/>
      <c r="H31" s="47"/>
      <c r="I31" s="47"/>
      <c r="J31" s="47"/>
      <c r="K31" s="47"/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11"/>
      <c r="B32" s="75"/>
      <c r="C32" s="47"/>
      <c r="D32" s="75"/>
      <c r="E32" s="47"/>
      <c r="F32" s="47"/>
      <c r="G32" s="47"/>
      <c r="H32" s="47"/>
      <c r="I32" s="47"/>
      <c r="J32" s="47"/>
      <c r="K32" s="47"/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11"/>
      <c r="B33" s="75"/>
      <c r="C33" s="47"/>
      <c r="D33" s="75"/>
      <c r="E33" s="47"/>
      <c r="F33" s="47"/>
      <c r="G33" s="47"/>
      <c r="H33" s="47"/>
      <c r="I33" s="47"/>
      <c r="J33" s="47"/>
      <c r="K33" s="47"/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11"/>
      <c r="B34" s="75"/>
      <c r="C34" s="47"/>
      <c r="D34" s="75"/>
      <c r="E34" s="47"/>
      <c r="F34" s="47"/>
      <c r="G34" s="47"/>
      <c r="H34" s="47"/>
      <c r="I34" s="47"/>
      <c r="J34" s="47"/>
      <c r="K34" s="47"/>
      <c r="L34" s="9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11"/>
      <c r="B35" s="75"/>
      <c r="C35" s="47"/>
      <c r="D35" s="75"/>
      <c r="E35" s="47"/>
      <c r="F35" s="47"/>
      <c r="G35" s="47"/>
      <c r="H35" s="47"/>
      <c r="I35" s="47"/>
      <c r="J35" s="47"/>
      <c r="K35" s="47"/>
      <c r="L35" s="9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11"/>
      <c r="B36" s="75"/>
      <c r="C36" s="47"/>
      <c r="D36" s="75"/>
      <c r="E36" s="47"/>
      <c r="F36" s="47"/>
      <c r="G36" s="47"/>
      <c r="H36" s="47"/>
      <c r="I36" s="47"/>
      <c r="J36" s="47"/>
      <c r="K36" s="47"/>
      <c r="L36" s="9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>
      <c r="A37" s="11"/>
      <c r="B37" s="75"/>
      <c r="C37" s="47"/>
      <c r="D37" s="75"/>
      <c r="E37" s="47"/>
      <c r="F37" s="47"/>
      <c r="G37" s="47"/>
      <c r="H37" s="47"/>
      <c r="I37" s="47"/>
      <c r="J37" s="47"/>
      <c r="K37" s="47"/>
      <c r="L37" s="9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>
      <c r="A38" s="11"/>
      <c r="B38" s="75"/>
      <c r="C38" s="47"/>
      <c r="D38" s="75"/>
      <c r="E38" s="47"/>
      <c r="F38" s="47"/>
      <c r="G38" s="47"/>
      <c r="H38" s="47"/>
      <c r="I38" s="47"/>
      <c r="J38" s="47"/>
      <c r="K38" s="47"/>
      <c r="L38" s="9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>
      <c r="A39" s="11"/>
      <c r="B39" s="75"/>
      <c r="C39" s="47"/>
      <c r="D39" s="75"/>
      <c r="E39" s="47"/>
      <c r="F39" s="47"/>
      <c r="G39" s="47"/>
      <c r="H39" s="47"/>
      <c r="I39" s="47"/>
      <c r="J39" s="47"/>
      <c r="K39" s="47"/>
      <c r="L39" s="9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thickBot="1">
      <c r="A40" s="12"/>
      <c r="B40" s="77"/>
      <c r="C40" s="52"/>
      <c r="D40" s="77"/>
      <c r="E40" s="52"/>
      <c r="F40" s="52"/>
      <c r="G40" s="52"/>
      <c r="H40" s="52"/>
      <c r="I40" s="52"/>
      <c r="J40" s="52"/>
      <c r="K40" s="52"/>
      <c r="L40" s="13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>
      <c r="A41" s="8" t="s">
        <v>99</v>
      </c>
      <c r="B41" s="15"/>
      <c r="C41" s="53"/>
      <c r="D41" s="81"/>
      <c r="E41" s="47"/>
      <c r="F41" s="53"/>
      <c r="G41" s="53"/>
      <c r="H41" s="53"/>
      <c r="I41" s="53"/>
      <c r="J41" s="53"/>
      <c r="K41" s="53"/>
      <c r="L41" s="15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>
      <c r="A42" s="11" t="s">
        <v>22</v>
      </c>
      <c r="B42" s="75" t="s">
        <v>23</v>
      </c>
      <c r="C42" s="47">
        <v>13</v>
      </c>
      <c r="D42" s="75" t="s">
        <v>13</v>
      </c>
      <c r="E42" s="47">
        <f>등재사항!E16</f>
        <v>2970</v>
      </c>
      <c r="F42" s="47">
        <f aca="true" t="shared" si="3" ref="F42:F50">INT(E42*C42)</f>
        <v>38610</v>
      </c>
      <c r="G42" s="47"/>
      <c r="H42" s="47">
        <f aca="true" t="shared" si="4" ref="H42:H51">INT(G42*C42)</f>
        <v>0</v>
      </c>
      <c r="I42" s="47"/>
      <c r="J42" s="47">
        <f aca="true" t="shared" si="5" ref="J42:J52">INT(I42*C42)</f>
        <v>0</v>
      </c>
      <c r="K42" s="47">
        <f aca="true" t="shared" si="6" ref="K42:K52">E42+G42+I42</f>
        <v>2970</v>
      </c>
      <c r="L42" s="9">
        <f aca="true" t="shared" si="7" ref="L42:L52">+J42+H42+F42</f>
        <v>38610</v>
      </c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>
      <c r="A43" s="11" t="s">
        <v>107</v>
      </c>
      <c r="B43" s="75" t="s">
        <v>73</v>
      </c>
      <c r="C43" s="48">
        <v>2.3</v>
      </c>
      <c r="D43" s="75" t="s">
        <v>14</v>
      </c>
      <c r="E43" s="47">
        <f>등재사항!E19</f>
        <v>400</v>
      </c>
      <c r="F43" s="47">
        <f t="shared" si="3"/>
        <v>920</v>
      </c>
      <c r="G43" s="47"/>
      <c r="H43" s="47">
        <f t="shared" si="4"/>
        <v>0</v>
      </c>
      <c r="I43" s="47"/>
      <c r="J43" s="47">
        <f t="shared" si="5"/>
        <v>0</v>
      </c>
      <c r="K43" s="47">
        <f t="shared" si="6"/>
        <v>400</v>
      </c>
      <c r="L43" s="9">
        <f t="shared" si="7"/>
        <v>920</v>
      </c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>
      <c r="A44" s="11" t="s">
        <v>80</v>
      </c>
      <c r="B44" s="75" t="s">
        <v>77</v>
      </c>
      <c r="C44" s="47">
        <v>5</v>
      </c>
      <c r="D44" s="75" t="s">
        <v>14</v>
      </c>
      <c r="E44" s="47">
        <f>등재사항!E20</f>
        <v>400</v>
      </c>
      <c r="F44" s="47">
        <f t="shared" si="3"/>
        <v>2000</v>
      </c>
      <c r="G44" s="47"/>
      <c r="H44" s="47">
        <f t="shared" si="4"/>
        <v>0</v>
      </c>
      <c r="I44" s="47"/>
      <c r="J44" s="47">
        <f t="shared" si="5"/>
        <v>0</v>
      </c>
      <c r="K44" s="47">
        <f t="shared" si="6"/>
        <v>400</v>
      </c>
      <c r="L44" s="9">
        <f t="shared" si="7"/>
        <v>2000</v>
      </c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>
      <c r="A45" s="11" t="s">
        <v>24</v>
      </c>
      <c r="B45" s="75" t="s">
        <v>112</v>
      </c>
      <c r="C45" s="47">
        <v>13</v>
      </c>
      <c r="D45" s="75" t="s">
        <v>26</v>
      </c>
      <c r="E45" s="47">
        <f>등재사항!E17</f>
        <v>130</v>
      </c>
      <c r="F45" s="47">
        <f t="shared" si="3"/>
        <v>1690</v>
      </c>
      <c r="G45" s="47"/>
      <c r="H45" s="47">
        <f t="shared" si="4"/>
        <v>0</v>
      </c>
      <c r="I45" s="47"/>
      <c r="J45" s="47">
        <f t="shared" si="5"/>
        <v>0</v>
      </c>
      <c r="K45" s="47">
        <f t="shared" si="6"/>
        <v>130</v>
      </c>
      <c r="L45" s="9">
        <f t="shared" si="7"/>
        <v>1690</v>
      </c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>
      <c r="A46" s="11" t="s">
        <v>15</v>
      </c>
      <c r="B46" s="75"/>
      <c r="C46" s="74">
        <v>0.05</v>
      </c>
      <c r="D46" s="75" t="s">
        <v>16</v>
      </c>
      <c r="E46" s="47"/>
      <c r="F46" s="47">
        <f t="shared" si="3"/>
        <v>0</v>
      </c>
      <c r="G46" s="47">
        <f>G25</f>
        <v>80830</v>
      </c>
      <c r="H46" s="47">
        <f t="shared" si="4"/>
        <v>4041</v>
      </c>
      <c r="I46" s="47"/>
      <c r="J46" s="47">
        <f t="shared" si="5"/>
        <v>0</v>
      </c>
      <c r="K46" s="47">
        <f t="shared" si="6"/>
        <v>80830</v>
      </c>
      <c r="L46" s="9">
        <f t="shared" si="7"/>
        <v>4041</v>
      </c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>
      <c r="A47" s="11" t="s">
        <v>27</v>
      </c>
      <c r="B47" s="75"/>
      <c r="C47" s="74">
        <v>0.12</v>
      </c>
      <c r="D47" s="75" t="s">
        <v>16</v>
      </c>
      <c r="E47" s="47"/>
      <c r="F47" s="47">
        <f t="shared" si="3"/>
        <v>0</v>
      </c>
      <c r="G47" s="47">
        <f>단가산출근거!C18</f>
        <v>71432</v>
      </c>
      <c r="H47" s="47">
        <f t="shared" si="4"/>
        <v>8571</v>
      </c>
      <c r="I47" s="47"/>
      <c r="J47" s="47">
        <f t="shared" si="5"/>
        <v>0</v>
      </c>
      <c r="K47" s="47">
        <f t="shared" si="6"/>
        <v>71432</v>
      </c>
      <c r="L47" s="9">
        <f t="shared" si="7"/>
        <v>8571</v>
      </c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>
      <c r="A48" s="11" t="s">
        <v>17</v>
      </c>
      <c r="B48" s="75"/>
      <c r="C48" s="74">
        <v>0.26</v>
      </c>
      <c r="D48" s="75" t="s">
        <v>16</v>
      </c>
      <c r="E48" s="47"/>
      <c r="F48" s="47">
        <f t="shared" si="3"/>
        <v>0</v>
      </c>
      <c r="G48" s="47">
        <f>G26</f>
        <v>80531</v>
      </c>
      <c r="H48" s="47">
        <f t="shared" si="4"/>
        <v>20938</v>
      </c>
      <c r="I48" s="47"/>
      <c r="J48" s="47">
        <f t="shared" si="5"/>
        <v>0</v>
      </c>
      <c r="K48" s="47">
        <f t="shared" si="6"/>
        <v>80531</v>
      </c>
      <c r="L48" s="9">
        <f t="shared" si="7"/>
        <v>20938</v>
      </c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>
      <c r="A49" s="11" t="s">
        <v>18</v>
      </c>
      <c r="B49" s="75"/>
      <c r="C49" s="74">
        <v>0.38</v>
      </c>
      <c r="D49" s="75" t="s">
        <v>16</v>
      </c>
      <c r="E49" s="47"/>
      <c r="F49" s="47">
        <f t="shared" si="3"/>
        <v>0</v>
      </c>
      <c r="G49" s="47">
        <f>G27</f>
        <v>60547</v>
      </c>
      <c r="H49" s="47">
        <f t="shared" si="4"/>
        <v>23007</v>
      </c>
      <c r="I49" s="47"/>
      <c r="J49" s="47">
        <f t="shared" si="5"/>
        <v>0</v>
      </c>
      <c r="K49" s="47">
        <f t="shared" si="6"/>
        <v>60547</v>
      </c>
      <c r="L49" s="9">
        <f t="shared" si="7"/>
        <v>23007</v>
      </c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>
      <c r="A50" s="11" t="s">
        <v>28</v>
      </c>
      <c r="B50" s="75" t="s">
        <v>29</v>
      </c>
      <c r="C50" s="74">
        <v>0.19</v>
      </c>
      <c r="D50" s="75" t="s">
        <v>30</v>
      </c>
      <c r="E50" s="47">
        <f>단가산출근거!E56</f>
        <v>22951</v>
      </c>
      <c r="F50" s="47">
        <f t="shared" si="3"/>
        <v>4360</v>
      </c>
      <c r="G50" s="47">
        <f>단가산출근거!E57</f>
        <v>13681</v>
      </c>
      <c r="H50" s="47">
        <f t="shared" si="4"/>
        <v>2599</v>
      </c>
      <c r="I50" s="47">
        <f>단가산출근거!E54</f>
        <v>4678</v>
      </c>
      <c r="J50" s="47">
        <f t="shared" si="5"/>
        <v>888</v>
      </c>
      <c r="K50" s="47">
        <f>E50+G50+I50</f>
        <v>41310</v>
      </c>
      <c r="L50" s="9">
        <f t="shared" si="7"/>
        <v>7847</v>
      </c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>
      <c r="A51" s="11" t="s">
        <v>19</v>
      </c>
      <c r="B51" s="75" t="s">
        <v>63</v>
      </c>
      <c r="C51" s="61">
        <v>1</v>
      </c>
      <c r="D51" s="75" t="s">
        <v>21</v>
      </c>
      <c r="E51" s="47"/>
      <c r="F51" s="47">
        <f>INT(SUM(F42:F50)*0.03)</f>
        <v>1427</v>
      </c>
      <c r="G51" s="47"/>
      <c r="H51" s="47">
        <f t="shared" si="4"/>
        <v>0</v>
      </c>
      <c r="I51" s="47"/>
      <c r="J51" s="47">
        <f t="shared" si="5"/>
        <v>0</v>
      </c>
      <c r="K51" s="47">
        <f t="shared" si="6"/>
        <v>0</v>
      </c>
      <c r="L51" s="9">
        <f t="shared" si="7"/>
        <v>1427</v>
      </c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>
      <c r="A52" s="11" t="s">
        <v>68</v>
      </c>
      <c r="B52" s="75" t="s">
        <v>69</v>
      </c>
      <c r="C52" s="61">
        <v>1</v>
      </c>
      <c r="D52" s="75" t="s">
        <v>21</v>
      </c>
      <c r="E52" s="47"/>
      <c r="F52" s="47">
        <f>(H46+H47+H48+H49+H50)*0.02</f>
        <v>1183.1200000000001</v>
      </c>
      <c r="G52" s="47"/>
      <c r="H52" s="47">
        <v>0</v>
      </c>
      <c r="I52" s="47"/>
      <c r="J52" s="47">
        <f t="shared" si="5"/>
        <v>0</v>
      </c>
      <c r="K52" s="47">
        <f t="shared" si="6"/>
        <v>0</v>
      </c>
      <c r="L52" s="9">
        <f t="shared" si="7"/>
        <v>1183.1200000000001</v>
      </c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>
      <c r="A53" s="11" t="s">
        <v>54</v>
      </c>
      <c r="B53" s="75"/>
      <c r="C53" s="47"/>
      <c r="D53" s="75"/>
      <c r="E53" s="47"/>
      <c r="F53" s="47">
        <f>SUM(F42:F52)</f>
        <v>50190.12</v>
      </c>
      <c r="G53" s="47"/>
      <c r="H53" s="47">
        <f>SUM(H42:H52)</f>
        <v>59156</v>
      </c>
      <c r="I53" s="47"/>
      <c r="J53" s="47">
        <f>SUM(J42:J52)</f>
        <v>888</v>
      </c>
      <c r="K53" s="47"/>
      <c r="L53" s="9">
        <f>SUM(L42:L52)</f>
        <v>110234.12</v>
      </c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>
      <c r="A54" s="11"/>
      <c r="B54" s="75"/>
      <c r="C54" s="47"/>
      <c r="D54" s="75"/>
      <c r="E54" s="47"/>
      <c r="F54" s="47"/>
      <c r="G54" s="47"/>
      <c r="H54" s="47"/>
      <c r="I54" s="47"/>
      <c r="J54" s="47"/>
      <c r="K54" s="47"/>
      <c r="L54" s="9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>
      <c r="A55" s="11"/>
      <c r="B55" s="75"/>
      <c r="C55" s="47"/>
      <c r="D55" s="75"/>
      <c r="E55" s="47"/>
      <c r="F55" s="47"/>
      <c r="G55" s="47"/>
      <c r="H55" s="47"/>
      <c r="I55" s="47"/>
      <c r="J55" s="47"/>
      <c r="K55" s="47"/>
      <c r="L55" s="9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>
      <c r="A56" s="11"/>
      <c r="B56" s="75"/>
      <c r="C56" s="47"/>
      <c r="D56" s="75"/>
      <c r="E56" s="47"/>
      <c r="F56" s="47"/>
      <c r="G56" s="47"/>
      <c r="H56" s="47"/>
      <c r="I56" s="47"/>
      <c r="J56" s="47"/>
      <c r="K56" s="47"/>
      <c r="L56" s="9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>
      <c r="A57" s="11"/>
      <c r="B57" s="75"/>
      <c r="C57" s="47"/>
      <c r="D57" s="75"/>
      <c r="E57" s="47"/>
      <c r="F57" s="47"/>
      <c r="G57" s="47"/>
      <c r="H57" s="47"/>
      <c r="I57" s="47"/>
      <c r="J57" s="47"/>
      <c r="K57" s="47"/>
      <c r="L57" s="9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customHeight="1">
      <c r="A58" s="11"/>
      <c r="B58" s="75"/>
      <c r="C58" s="47"/>
      <c r="D58" s="75"/>
      <c r="E58" s="47"/>
      <c r="F58" s="47"/>
      <c r="G58" s="47"/>
      <c r="H58" s="47"/>
      <c r="I58" s="47"/>
      <c r="J58" s="47"/>
      <c r="K58" s="47"/>
      <c r="L58" s="9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customHeight="1" thickBot="1">
      <c r="A59" s="12"/>
      <c r="B59" s="77"/>
      <c r="C59" s="52"/>
      <c r="D59" s="77"/>
      <c r="E59" s="52"/>
      <c r="F59" s="52"/>
      <c r="G59" s="52"/>
      <c r="H59" s="52"/>
      <c r="I59" s="52"/>
      <c r="J59" s="52"/>
      <c r="K59" s="52"/>
      <c r="L59" s="13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</sheetData>
  <sheetProtection/>
  <printOptions/>
  <pageMargins left="0.6692913385826772" right="0.5905511811023623" top="0.984251968503937" bottom="0.944881889763779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&amp;L&amp;"굴림,보통"&lt;자연표토복원공법&gt;&amp;R&amp;"굴림,보통"&lt;2008년도 상반기&gt;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5"/>
  <sheetViews>
    <sheetView view="pageBreakPreview" zoomScale="85" zoomScaleNormal="85" zoomScaleSheetLayoutView="85" workbookViewId="0" topLeftCell="A55">
      <selection activeCell="A118" sqref="A118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242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100</v>
      </c>
      <c r="B4" s="46" t="s">
        <v>227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101</v>
      </c>
      <c r="B5" s="46" t="s">
        <v>51</v>
      </c>
      <c r="C5" s="23">
        <v>10</v>
      </c>
      <c r="D5" s="22" t="s">
        <v>32</v>
      </c>
      <c r="E5" s="86">
        <f>등재사항!E8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102</v>
      </c>
      <c r="B6" s="75" t="str">
        <f>B4</f>
        <v>나무숲복원용</v>
      </c>
      <c r="C6" s="23">
        <v>0.2</v>
      </c>
      <c r="D6" s="22" t="s">
        <v>33</v>
      </c>
      <c r="E6" s="86">
        <f>등재사항!E10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 t="shared" si="0"/>
        <v>0</v>
      </c>
      <c r="G7" s="47">
        <f>단가산출근거!C17</f>
        <v>80830</v>
      </c>
      <c r="H7" s="86">
        <f t="shared" si="1"/>
        <v>1535</v>
      </c>
      <c r="I7" s="85"/>
      <c r="J7" s="85">
        <f t="shared" si="2"/>
        <v>0</v>
      </c>
      <c r="K7" s="86">
        <f t="shared" si="3"/>
        <v>80830</v>
      </c>
      <c r="L7" s="86">
        <f t="shared" si="4"/>
        <v>1535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 t="shared" si="0"/>
        <v>0</v>
      </c>
      <c r="G8" s="47">
        <f>단가산출근거!C19</f>
        <v>80531</v>
      </c>
      <c r="H8" s="86">
        <f t="shared" si="1"/>
        <v>2979</v>
      </c>
      <c r="I8" s="85"/>
      <c r="J8" s="85">
        <f t="shared" si="2"/>
        <v>0</v>
      </c>
      <c r="K8" s="86">
        <f t="shared" si="3"/>
        <v>80531</v>
      </c>
      <c r="L8" s="86">
        <f t="shared" si="4"/>
        <v>2979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60547</v>
      </c>
      <c r="H9" s="86">
        <f t="shared" si="1"/>
        <v>7447</v>
      </c>
      <c r="I9" s="85"/>
      <c r="J9" s="85">
        <f t="shared" si="2"/>
        <v>0</v>
      </c>
      <c r="K9" s="86">
        <f t="shared" si="3"/>
        <v>60547</v>
      </c>
      <c r="L9" s="86">
        <f t="shared" si="4"/>
        <v>7447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11127</v>
      </c>
      <c r="F10" s="86">
        <f t="shared" si="0"/>
        <v>801</v>
      </c>
      <c r="G10" s="86">
        <f>단가산출근거!E29</f>
        <v>13681</v>
      </c>
      <c r="H10" s="86">
        <f t="shared" si="1"/>
        <v>985</v>
      </c>
      <c r="I10" s="86">
        <f>단가산출근거!E26</f>
        <v>63069</v>
      </c>
      <c r="J10" s="86">
        <f t="shared" si="2"/>
        <v>4540</v>
      </c>
      <c r="K10" s="86">
        <f>E10+G10+I10</f>
        <v>87877</v>
      </c>
      <c r="L10" s="86">
        <f t="shared" si="4"/>
        <v>6326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11127</v>
      </c>
      <c r="F11" s="86">
        <f t="shared" si="0"/>
        <v>801</v>
      </c>
      <c r="G11" s="86">
        <f>단가산출근거!E35</f>
        <v>14781</v>
      </c>
      <c r="H11" s="86">
        <f t="shared" si="1"/>
        <v>1064</v>
      </c>
      <c r="I11" s="86">
        <f>단가산출근거!E32</f>
        <v>11537</v>
      </c>
      <c r="J11" s="86">
        <f t="shared" si="2"/>
        <v>830</v>
      </c>
      <c r="K11" s="86">
        <f>E11+G11+I11</f>
        <v>37445</v>
      </c>
      <c r="L11" s="86">
        <f t="shared" si="4"/>
        <v>2695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22325</v>
      </c>
      <c r="F12" s="86">
        <f t="shared" si="0"/>
        <v>1607</v>
      </c>
      <c r="G12" s="86">
        <f>단가산출근거!E41</f>
        <v>14781</v>
      </c>
      <c r="H12" s="86">
        <f t="shared" si="1"/>
        <v>1064</v>
      </c>
      <c r="I12" s="86">
        <f>단가산출근거!E38</f>
        <v>6008</v>
      </c>
      <c r="J12" s="86">
        <f t="shared" si="2"/>
        <v>432</v>
      </c>
      <c r="K12" s="86">
        <f>E12+G12+I12</f>
        <v>43114</v>
      </c>
      <c r="L12" s="86">
        <f t="shared" si="4"/>
        <v>3103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19656</v>
      </c>
      <c r="F13" s="86">
        <f t="shared" si="0"/>
        <v>7115</v>
      </c>
      <c r="G13" s="86">
        <f>단가산출근거!E48</f>
        <v>14781</v>
      </c>
      <c r="H13" s="86">
        <f t="shared" si="1"/>
        <v>5350</v>
      </c>
      <c r="I13" s="86">
        <f>단가산출근거!E45</f>
        <v>9690</v>
      </c>
      <c r="J13" s="86">
        <f t="shared" si="2"/>
        <v>3507</v>
      </c>
      <c r="K13" s="86">
        <f>E13+G13+I13</f>
        <v>44127</v>
      </c>
      <c r="L13" s="86">
        <f t="shared" si="4"/>
        <v>15972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2727</v>
      </c>
      <c r="G15" s="84"/>
      <c r="H15" s="84"/>
      <c r="I15" s="94"/>
      <c r="J15" s="94"/>
      <c r="K15" s="94"/>
      <c r="L15" s="86">
        <f t="shared" si="4"/>
        <v>2727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408.48</v>
      </c>
      <c r="G16" s="84"/>
      <c r="H16" s="86"/>
      <c r="I16" s="94"/>
      <c r="J16" s="94"/>
      <c r="K16" s="94"/>
      <c r="L16" s="86">
        <f t="shared" si="4"/>
        <v>408.48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94059.48</v>
      </c>
      <c r="G17" s="84"/>
      <c r="H17" s="94">
        <f>SUM(H4:H16)</f>
        <v>20424</v>
      </c>
      <c r="I17" s="94"/>
      <c r="J17" s="94">
        <f>SUM(J4:J16)</f>
        <v>9314</v>
      </c>
      <c r="K17" s="94"/>
      <c r="L17" s="94">
        <f>SUM(L4:L16)</f>
        <v>123797.48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243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100</v>
      </c>
      <c r="B23" s="46" t="str">
        <f>B4</f>
        <v>나무숲복원용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101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102</v>
      </c>
      <c r="B25" s="75" t="str">
        <f>B23</f>
        <v>나무숲복원용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86">
        <f aca="true" t="shared" si="10" ref="G26:G32">G7</f>
        <v>80830</v>
      </c>
      <c r="H26" s="86">
        <f t="shared" si="6"/>
        <v>2020</v>
      </c>
      <c r="I26" s="85"/>
      <c r="J26" s="85">
        <f t="shared" si="7"/>
        <v>0</v>
      </c>
      <c r="K26" s="86">
        <f t="shared" si="8"/>
        <v>80830</v>
      </c>
      <c r="L26" s="86">
        <f t="shared" si="9"/>
        <v>2020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86">
        <f t="shared" si="10"/>
        <v>80531</v>
      </c>
      <c r="H27" s="86">
        <f t="shared" si="6"/>
        <v>3946</v>
      </c>
      <c r="I27" s="85"/>
      <c r="J27" s="85">
        <f t="shared" si="7"/>
        <v>0</v>
      </c>
      <c r="K27" s="86">
        <f t="shared" si="8"/>
        <v>80531</v>
      </c>
      <c r="L27" s="86">
        <f t="shared" si="9"/>
        <v>3946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86">
        <f t="shared" si="10"/>
        <v>60547</v>
      </c>
      <c r="H28" s="86">
        <f t="shared" si="6"/>
        <v>8779</v>
      </c>
      <c r="I28" s="85"/>
      <c r="J28" s="85">
        <f t="shared" si="7"/>
        <v>0</v>
      </c>
      <c r="K28" s="86">
        <f t="shared" si="8"/>
        <v>60547</v>
      </c>
      <c r="L28" s="86">
        <f t="shared" si="9"/>
        <v>8779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11127</v>
      </c>
      <c r="F29" s="86">
        <f t="shared" si="5"/>
        <v>1635</v>
      </c>
      <c r="G29" s="86">
        <f t="shared" si="10"/>
        <v>13681</v>
      </c>
      <c r="H29" s="86">
        <f t="shared" si="6"/>
        <v>2011</v>
      </c>
      <c r="I29" s="86">
        <f>I10</f>
        <v>63069</v>
      </c>
      <c r="J29" s="86">
        <f t="shared" si="7"/>
        <v>9271</v>
      </c>
      <c r="K29" s="86">
        <f>E29+G29+I29</f>
        <v>87877</v>
      </c>
      <c r="L29" s="86">
        <f t="shared" si="9"/>
        <v>12917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11127</v>
      </c>
      <c r="F30" s="86">
        <f t="shared" si="5"/>
        <v>1635</v>
      </c>
      <c r="G30" s="86">
        <f t="shared" si="10"/>
        <v>14781</v>
      </c>
      <c r="H30" s="86">
        <f t="shared" si="6"/>
        <v>2172</v>
      </c>
      <c r="I30" s="86">
        <f>I11</f>
        <v>11537</v>
      </c>
      <c r="J30" s="86">
        <f t="shared" si="7"/>
        <v>1695</v>
      </c>
      <c r="K30" s="86">
        <f>E30+G30+I30</f>
        <v>37445</v>
      </c>
      <c r="L30" s="86">
        <f t="shared" si="9"/>
        <v>5502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22325</v>
      </c>
      <c r="F31" s="86">
        <f t="shared" si="5"/>
        <v>3281</v>
      </c>
      <c r="G31" s="86">
        <f t="shared" si="10"/>
        <v>14781</v>
      </c>
      <c r="H31" s="86">
        <f t="shared" si="6"/>
        <v>2172</v>
      </c>
      <c r="I31" s="86">
        <f>I12</f>
        <v>6008</v>
      </c>
      <c r="J31" s="86">
        <f t="shared" si="7"/>
        <v>883</v>
      </c>
      <c r="K31" s="86">
        <f>E31+G31+I31</f>
        <v>43114</v>
      </c>
      <c r="L31" s="86">
        <f t="shared" si="9"/>
        <v>6336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19656</v>
      </c>
      <c r="F32" s="86">
        <f t="shared" si="5"/>
        <v>8491</v>
      </c>
      <c r="G32" s="86">
        <f t="shared" si="10"/>
        <v>14781</v>
      </c>
      <c r="H32" s="86">
        <f t="shared" si="6"/>
        <v>6385</v>
      </c>
      <c r="I32" s="86">
        <f>I13</f>
        <v>9690</v>
      </c>
      <c r="J32" s="86">
        <f t="shared" si="7"/>
        <v>4186</v>
      </c>
      <c r="K32" s="86">
        <f>E32+G32+I32</f>
        <v>44127</v>
      </c>
      <c r="L32" s="86">
        <f t="shared" si="9"/>
        <v>19062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4267</v>
      </c>
      <c r="G34" s="84"/>
      <c r="H34" s="84"/>
      <c r="I34" s="94"/>
      <c r="J34" s="94"/>
      <c r="K34" s="94"/>
      <c r="L34" s="94">
        <f>$F$34</f>
        <v>4267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549.7</v>
      </c>
      <c r="G35" s="84"/>
      <c r="H35" s="86"/>
      <c r="I35" s="94"/>
      <c r="J35" s="94"/>
      <c r="K35" s="94"/>
      <c r="L35" s="94">
        <f>SUM(F35:K35)</f>
        <v>549.7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147058.7</v>
      </c>
      <c r="G36" s="84"/>
      <c r="H36" s="94">
        <f>SUM(H23:H35)</f>
        <v>27485</v>
      </c>
      <c r="I36" s="94"/>
      <c r="J36" s="94">
        <f>SUM(J23:J35)</f>
        <v>16046</v>
      </c>
      <c r="K36" s="94"/>
      <c r="L36" s="94">
        <f>SUM(L23:L35)</f>
        <v>190589.7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244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100</v>
      </c>
      <c r="B42" s="46" t="str">
        <f>B23</f>
        <v>나무숲복원용</v>
      </c>
      <c r="C42" s="48">
        <v>220</v>
      </c>
      <c r="D42" s="22" t="s">
        <v>31</v>
      </c>
      <c r="E42" s="86">
        <f>E23</f>
        <v>840</v>
      </c>
      <c r="F42" s="86">
        <f aca="true" t="shared" si="11" ref="F42:F52">INT(E42*C42)</f>
        <v>184800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47">E42+G42+I42</f>
        <v>840</v>
      </c>
      <c r="L42" s="86">
        <f aca="true" t="shared" si="15" ref="L42:L55">+J42+H42+F42</f>
        <v>184800</v>
      </c>
      <c r="M42" s="62"/>
    </row>
    <row r="43" spans="1:13" ht="30" customHeight="1">
      <c r="A43" s="21" t="s">
        <v>101</v>
      </c>
      <c r="B43" s="46" t="s">
        <v>51</v>
      </c>
      <c r="C43" s="48">
        <v>40</v>
      </c>
      <c r="D43" s="22" t="s">
        <v>32</v>
      </c>
      <c r="E43" s="86">
        <f>E24</f>
        <v>40</v>
      </c>
      <c r="F43" s="86">
        <f t="shared" si="11"/>
        <v>1600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1600</v>
      </c>
      <c r="M43" s="62"/>
    </row>
    <row r="44" spans="1:13" ht="30" customHeight="1">
      <c r="A44" s="21" t="s">
        <v>102</v>
      </c>
      <c r="B44" s="75" t="str">
        <f>B42</f>
        <v>나무숲복원용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0.034</v>
      </c>
      <c r="D45" s="22" t="s">
        <v>16</v>
      </c>
      <c r="E45" s="85"/>
      <c r="F45" s="85">
        <f t="shared" si="11"/>
        <v>0</v>
      </c>
      <c r="G45" s="86">
        <f aca="true" t="shared" si="16" ref="G45:G51">G26</f>
        <v>80830</v>
      </c>
      <c r="H45" s="86">
        <f t="shared" si="12"/>
        <v>2748</v>
      </c>
      <c r="I45" s="85"/>
      <c r="J45" s="85">
        <f t="shared" si="13"/>
        <v>0</v>
      </c>
      <c r="K45" s="86">
        <f t="shared" si="14"/>
        <v>80830</v>
      </c>
      <c r="L45" s="86">
        <f t="shared" si="15"/>
        <v>2748</v>
      </c>
      <c r="M45" s="44"/>
    </row>
    <row r="46" spans="1:13" ht="30" customHeight="1">
      <c r="A46" s="21" t="s">
        <v>17</v>
      </c>
      <c r="B46" s="22"/>
      <c r="C46" s="72">
        <v>0.067</v>
      </c>
      <c r="D46" s="22" t="s">
        <v>16</v>
      </c>
      <c r="E46" s="85"/>
      <c r="F46" s="85">
        <f t="shared" si="11"/>
        <v>0</v>
      </c>
      <c r="G46" s="86">
        <f t="shared" si="16"/>
        <v>80531</v>
      </c>
      <c r="H46" s="86">
        <f t="shared" si="12"/>
        <v>5395</v>
      </c>
      <c r="I46" s="85"/>
      <c r="J46" s="85">
        <f t="shared" si="13"/>
        <v>0</v>
      </c>
      <c r="K46" s="86">
        <f t="shared" si="14"/>
        <v>80531</v>
      </c>
      <c r="L46" s="86">
        <f t="shared" si="15"/>
        <v>5395</v>
      </c>
      <c r="M46" s="24"/>
    </row>
    <row r="47" spans="1:13" ht="30" customHeight="1">
      <c r="A47" s="21" t="s">
        <v>18</v>
      </c>
      <c r="B47" s="22"/>
      <c r="C47" s="72">
        <v>0.178</v>
      </c>
      <c r="D47" s="22" t="s">
        <v>16</v>
      </c>
      <c r="E47" s="85"/>
      <c r="F47" s="85">
        <f t="shared" si="11"/>
        <v>0</v>
      </c>
      <c r="G47" s="86">
        <f t="shared" si="16"/>
        <v>60547</v>
      </c>
      <c r="H47" s="86">
        <f t="shared" si="12"/>
        <v>10777</v>
      </c>
      <c r="I47" s="85"/>
      <c r="J47" s="85">
        <f t="shared" si="13"/>
        <v>0</v>
      </c>
      <c r="K47" s="86">
        <f t="shared" si="14"/>
        <v>60547</v>
      </c>
      <c r="L47" s="86">
        <f t="shared" si="15"/>
        <v>10777</v>
      </c>
      <c r="M47" s="24"/>
    </row>
    <row r="48" spans="1:13" ht="30" customHeight="1">
      <c r="A48" s="21" t="s">
        <v>34</v>
      </c>
      <c r="B48" s="22" t="s">
        <v>52</v>
      </c>
      <c r="C48" s="72">
        <v>0.203</v>
      </c>
      <c r="D48" s="22" t="s">
        <v>30</v>
      </c>
      <c r="E48" s="86">
        <f>E29</f>
        <v>11127</v>
      </c>
      <c r="F48" s="86">
        <f t="shared" si="11"/>
        <v>2258</v>
      </c>
      <c r="G48" s="86">
        <f t="shared" si="16"/>
        <v>13681</v>
      </c>
      <c r="H48" s="86">
        <f t="shared" si="12"/>
        <v>2777</v>
      </c>
      <c r="I48" s="86">
        <f>I29</f>
        <v>63069</v>
      </c>
      <c r="J48" s="86">
        <f t="shared" si="13"/>
        <v>12803</v>
      </c>
      <c r="K48" s="86">
        <f>E48+G48+I48</f>
        <v>87877</v>
      </c>
      <c r="L48" s="86">
        <f t="shared" si="15"/>
        <v>17838</v>
      </c>
      <c r="M48" s="24"/>
    </row>
    <row r="49" spans="1:13" ht="30" customHeight="1">
      <c r="A49" s="21" t="s">
        <v>35</v>
      </c>
      <c r="B49" s="22" t="s">
        <v>36</v>
      </c>
      <c r="C49" s="72">
        <v>0.203</v>
      </c>
      <c r="D49" s="22" t="s">
        <v>30</v>
      </c>
      <c r="E49" s="86">
        <f>E30</f>
        <v>11127</v>
      </c>
      <c r="F49" s="86">
        <f t="shared" si="11"/>
        <v>2258</v>
      </c>
      <c r="G49" s="86">
        <f t="shared" si="16"/>
        <v>14781</v>
      </c>
      <c r="H49" s="86">
        <f t="shared" si="12"/>
        <v>3000</v>
      </c>
      <c r="I49" s="86">
        <f>I30</f>
        <v>11537</v>
      </c>
      <c r="J49" s="86">
        <f t="shared" si="13"/>
        <v>2342</v>
      </c>
      <c r="K49" s="86">
        <f>E49+G49+I49</f>
        <v>37445</v>
      </c>
      <c r="L49" s="86">
        <f t="shared" si="15"/>
        <v>7600</v>
      </c>
      <c r="M49" s="24"/>
    </row>
    <row r="50" spans="1:13" ht="30" customHeight="1">
      <c r="A50" s="21" t="s">
        <v>45</v>
      </c>
      <c r="B50" s="22" t="s">
        <v>37</v>
      </c>
      <c r="C50" s="72">
        <v>0.203</v>
      </c>
      <c r="D50" s="22" t="s">
        <v>30</v>
      </c>
      <c r="E50" s="86">
        <f>E31</f>
        <v>22325</v>
      </c>
      <c r="F50" s="86">
        <f t="shared" si="11"/>
        <v>4531</v>
      </c>
      <c r="G50" s="86">
        <f t="shared" si="16"/>
        <v>14781</v>
      </c>
      <c r="H50" s="86">
        <f t="shared" si="12"/>
        <v>3000</v>
      </c>
      <c r="I50" s="86">
        <f>I31</f>
        <v>6008</v>
      </c>
      <c r="J50" s="86">
        <f t="shared" si="13"/>
        <v>1219</v>
      </c>
      <c r="K50" s="86">
        <f>E50+G50+I50</f>
        <v>43114</v>
      </c>
      <c r="L50" s="86">
        <f t="shared" si="15"/>
        <v>8750</v>
      </c>
      <c r="M50" s="24"/>
    </row>
    <row r="51" spans="1:13" ht="30" customHeight="1">
      <c r="A51" s="21" t="s">
        <v>38</v>
      </c>
      <c r="B51" s="22" t="s">
        <v>39</v>
      </c>
      <c r="C51" s="72">
        <v>0.485</v>
      </c>
      <c r="D51" s="22" t="s">
        <v>30</v>
      </c>
      <c r="E51" s="86">
        <f>E32</f>
        <v>19656</v>
      </c>
      <c r="F51" s="86">
        <f t="shared" si="11"/>
        <v>9533</v>
      </c>
      <c r="G51" s="86">
        <f t="shared" si="16"/>
        <v>14781</v>
      </c>
      <c r="H51" s="86">
        <f t="shared" si="12"/>
        <v>7168</v>
      </c>
      <c r="I51" s="86">
        <f>I32</f>
        <v>9690</v>
      </c>
      <c r="J51" s="86">
        <f t="shared" si="13"/>
        <v>4699</v>
      </c>
      <c r="K51" s="86">
        <f>E51+G51+I51</f>
        <v>44127</v>
      </c>
      <c r="L51" s="86">
        <f t="shared" si="15"/>
        <v>21400</v>
      </c>
      <c r="M51" s="24"/>
    </row>
    <row r="52" spans="1:13" ht="30" customHeight="1">
      <c r="A52" s="21" t="s">
        <v>40</v>
      </c>
      <c r="B52" s="22" t="s">
        <v>41</v>
      </c>
      <c r="C52" s="72">
        <v>0.203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15</v>
      </c>
      <c r="K52" s="86">
        <f>E52+G52+I52</f>
        <v>77</v>
      </c>
      <c r="L52" s="86">
        <f t="shared" si="15"/>
        <v>15</v>
      </c>
      <c r="M52" s="24"/>
    </row>
    <row r="53" spans="1:13" ht="30" customHeight="1">
      <c r="A53" s="25" t="s">
        <v>19</v>
      </c>
      <c r="B53" s="26" t="s">
        <v>20</v>
      </c>
      <c r="C53" s="54">
        <v>1</v>
      </c>
      <c r="D53" s="26" t="s">
        <v>21</v>
      </c>
      <c r="E53" s="84"/>
      <c r="F53" s="86">
        <f>INT(SUM(F42:F52)*0.03)</f>
        <v>7169</v>
      </c>
      <c r="G53" s="84"/>
      <c r="H53" s="84"/>
      <c r="I53" s="94"/>
      <c r="J53" s="94"/>
      <c r="K53" s="94"/>
      <c r="L53" s="86">
        <f t="shared" si="15"/>
        <v>7169</v>
      </c>
      <c r="M53" s="28"/>
    </row>
    <row r="54" spans="1:13" ht="30" customHeight="1">
      <c r="A54" s="25" t="s">
        <v>42</v>
      </c>
      <c r="B54" s="26" t="s">
        <v>43</v>
      </c>
      <c r="C54" s="54">
        <v>1</v>
      </c>
      <c r="D54" s="26" t="s">
        <v>21</v>
      </c>
      <c r="E54" s="84"/>
      <c r="F54" s="84">
        <v>609</v>
      </c>
      <c r="G54" s="84"/>
      <c r="H54" s="86"/>
      <c r="I54" s="94"/>
      <c r="J54" s="94"/>
      <c r="K54" s="94"/>
      <c r="L54" s="86">
        <f t="shared" si="15"/>
        <v>609</v>
      </c>
      <c r="M54" s="28"/>
    </row>
    <row r="55" spans="1:13" ht="30" customHeight="1">
      <c r="A55" s="25" t="s">
        <v>54</v>
      </c>
      <c r="B55" s="26"/>
      <c r="C55" s="54"/>
      <c r="D55" s="26"/>
      <c r="E55" s="84"/>
      <c r="F55" s="94">
        <f>SUM(F42:F54)</f>
        <v>246758</v>
      </c>
      <c r="G55" s="126">
        <f>F55/L55*100</f>
        <v>81.51872639997886</v>
      </c>
      <c r="H55" s="94">
        <f>SUM(H42:H54)</f>
        <v>34865</v>
      </c>
      <c r="I55" s="125">
        <f>H55/L55*100</f>
        <v>11.517966574276265</v>
      </c>
      <c r="J55" s="94">
        <f>SUM(J42:J54)</f>
        <v>21078</v>
      </c>
      <c r="K55" s="125">
        <f>J55/L55*100</f>
        <v>6.963307025744878</v>
      </c>
      <c r="L55" s="86">
        <f t="shared" si="15"/>
        <v>302701</v>
      </c>
      <c r="M55" s="28"/>
    </row>
    <row r="56" spans="1:13" ht="30" customHeight="1">
      <c r="A56" s="25"/>
      <c r="B56" s="26"/>
      <c r="C56" s="54"/>
      <c r="D56" s="26"/>
      <c r="E56" s="84"/>
      <c r="F56" s="94"/>
      <c r="G56" s="126"/>
      <c r="H56" s="94"/>
      <c r="I56" s="125"/>
      <c r="J56" s="94"/>
      <c r="K56" s="125"/>
      <c r="L56" s="94"/>
      <c r="M56" s="28"/>
    </row>
    <row r="57" spans="1:13" ht="30" customHeight="1">
      <c r="A57" s="25"/>
      <c r="B57" s="26"/>
      <c r="C57" s="54"/>
      <c r="D57" s="26"/>
      <c r="E57" s="84"/>
      <c r="F57" s="94"/>
      <c r="G57" s="126"/>
      <c r="H57" s="94"/>
      <c r="I57" s="125"/>
      <c r="J57" s="94"/>
      <c r="K57" s="125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126"/>
      <c r="H58" s="94"/>
      <c r="I58" s="125"/>
      <c r="J58" s="94"/>
      <c r="K58" s="125"/>
      <c r="L58" s="8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245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100</v>
      </c>
      <c r="B61" s="46" t="str">
        <f>B42</f>
        <v>나무숲복원용</v>
      </c>
      <c r="C61" s="48">
        <v>330</v>
      </c>
      <c r="D61" s="22" t="s">
        <v>31</v>
      </c>
      <c r="E61" s="86">
        <f>E42</f>
        <v>840</v>
      </c>
      <c r="F61" s="86">
        <f aca="true" t="shared" si="17" ref="F61:F71">INT(E61*C61)</f>
        <v>277200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66">E61+G61+I61</f>
        <v>840</v>
      </c>
      <c r="L61" s="86">
        <f aca="true" t="shared" si="21" ref="L61:L74">+J61+H61+F61</f>
        <v>277200</v>
      </c>
      <c r="M61" s="62"/>
    </row>
    <row r="62" spans="1:13" ht="30" customHeight="1">
      <c r="A62" s="21" t="s">
        <v>101</v>
      </c>
      <c r="B62" s="46" t="s">
        <v>51</v>
      </c>
      <c r="C62" s="48">
        <v>60</v>
      </c>
      <c r="D62" s="22" t="s">
        <v>32</v>
      </c>
      <c r="E62" s="86">
        <f>E43</f>
        <v>40</v>
      </c>
      <c r="F62" s="86">
        <f t="shared" si="17"/>
        <v>2400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2400</v>
      </c>
      <c r="M62" s="62"/>
    </row>
    <row r="63" spans="1:13" ht="30" customHeight="1">
      <c r="A63" s="21" t="s">
        <v>102</v>
      </c>
      <c r="B63" s="75" t="str">
        <f>B61</f>
        <v>나무숲복원용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0.046</v>
      </c>
      <c r="D64" s="22" t="s">
        <v>16</v>
      </c>
      <c r="E64" s="85"/>
      <c r="F64" s="85">
        <f t="shared" si="17"/>
        <v>0</v>
      </c>
      <c r="G64" s="86">
        <f aca="true" t="shared" si="22" ref="G64:G70">G45</f>
        <v>80830</v>
      </c>
      <c r="H64" s="86">
        <f t="shared" si="18"/>
        <v>3718</v>
      </c>
      <c r="I64" s="85"/>
      <c r="J64" s="85">
        <f t="shared" si="19"/>
        <v>0</v>
      </c>
      <c r="K64" s="86">
        <f t="shared" si="20"/>
        <v>80830</v>
      </c>
      <c r="L64" s="86">
        <f t="shared" si="21"/>
        <v>3718</v>
      </c>
      <c r="M64" s="44"/>
    </row>
    <row r="65" spans="1:13" ht="30" customHeight="1">
      <c r="A65" s="21" t="s">
        <v>17</v>
      </c>
      <c r="B65" s="22"/>
      <c r="C65" s="72">
        <v>0.091</v>
      </c>
      <c r="D65" s="22" t="s">
        <v>16</v>
      </c>
      <c r="E65" s="85"/>
      <c r="F65" s="85">
        <f t="shared" si="17"/>
        <v>0</v>
      </c>
      <c r="G65" s="86">
        <f t="shared" si="22"/>
        <v>80531</v>
      </c>
      <c r="H65" s="86">
        <f t="shared" si="18"/>
        <v>7328</v>
      </c>
      <c r="I65" s="85"/>
      <c r="J65" s="85">
        <f t="shared" si="19"/>
        <v>0</v>
      </c>
      <c r="K65" s="86">
        <f t="shared" si="20"/>
        <v>80531</v>
      </c>
      <c r="L65" s="86">
        <f t="shared" si="21"/>
        <v>7328</v>
      </c>
      <c r="M65" s="24"/>
    </row>
    <row r="66" spans="1:13" ht="30" customHeight="1">
      <c r="A66" s="21" t="s">
        <v>18</v>
      </c>
      <c r="B66" s="22"/>
      <c r="C66" s="72">
        <v>0.223</v>
      </c>
      <c r="D66" s="22" t="s">
        <v>16</v>
      </c>
      <c r="E66" s="85"/>
      <c r="F66" s="85">
        <f t="shared" si="17"/>
        <v>0</v>
      </c>
      <c r="G66" s="86">
        <f t="shared" si="22"/>
        <v>60547</v>
      </c>
      <c r="H66" s="86">
        <f t="shared" si="18"/>
        <v>13501</v>
      </c>
      <c r="I66" s="85"/>
      <c r="J66" s="85">
        <f t="shared" si="19"/>
        <v>0</v>
      </c>
      <c r="K66" s="86">
        <f t="shared" si="20"/>
        <v>60547</v>
      </c>
      <c r="L66" s="86">
        <f t="shared" si="21"/>
        <v>13501</v>
      </c>
      <c r="M66" s="24"/>
    </row>
    <row r="67" spans="1:13" ht="30" customHeight="1">
      <c r="A67" s="21" t="s">
        <v>34</v>
      </c>
      <c r="B67" s="22" t="s">
        <v>52</v>
      </c>
      <c r="C67" s="72">
        <v>0.277</v>
      </c>
      <c r="D67" s="22" t="s">
        <v>30</v>
      </c>
      <c r="E67" s="86">
        <f>E48</f>
        <v>11127</v>
      </c>
      <c r="F67" s="86">
        <f t="shared" si="17"/>
        <v>3082</v>
      </c>
      <c r="G67" s="86">
        <f t="shared" si="22"/>
        <v>13681</v>
      </c>
      <c r="H67" s="86">
        <f t="shared" si="18"/>
        <v>3789</v>
      </c>
      <c r="I67" s="86">
        <f>I48</f>
        <v>63069</v>
      </c>
      <c r="J67" s="86">
        <f t="shared" si="19"/>
        <v>17470</v>
      </c>
      <c r="K67" s="86">
        <f>E67+G67+I67</f>
        <v>87877</v>
      </c>
      <c r="L67" s="86">
        <f t="shared" si="21"/>
        <v>24341</v>
      </c>
      <c r="M67" s="24"/>
    </row>
    <row r="68" spans="1:13" ht="30" customHeight="1">
      <c r="A68" s="21" t="s">
        <v>35</v>
      </c>
      <c r="B68" s="22" t="s">
        <v>36</v>
      </c>
      <c r="C68" s="72">
        <v>0.277</v>
      </c>
      <c r="D68" s="22" t="s">
        <v>30</v>
      </c>
      <c r="E68" s="86">
        <f>E49</f>
        <v>11127</v>
      </c>
      <c r="F68" s="86">
        <f t="shared" si="17"/>
        <v>3082</v>
      </c>
      <c r="G68" s="86">
        <f t="shared" si="22"/>
        <v>14781</v>
      </c>
      <c r="H68" s="86">
        <f t="shared" si="18"/>
        <v>4094</v>
      </c>
      <c r="I68" s="86">
        <f>I49</f>
        <v>11537</v>
      </c>
      <c r="J68" s="86">
        <f t="shared" si="19"/>
        <v>3195</v>
      </c>
      <c r="K68" s="86">
        <f>E68+G68+I68</f>
        <v>37445</v>
      </c>
      <c r="L68" s="86">
        <f t="shared" si="21"/>
        <v>10371</v>
      </c>
      <c r="M68" s="24"/>
    </row>
    <row r="69" spans="1:13" ht="30" customHeight="1">
      <c r="A69" s="21" t="s">
        <v>45</v>
      </c>
      <c r="B69" s="22" t="s">
        <v>37</v>
      </c>
      <c r="C69" s="72">
        <v>0.277</v>
      </c>
      <c r="D69" s="22" t="s">
        <v>30</v>
      </c>
      <c r="E69" s="86">
        <f>E50</f>
        <v>22325</v>
      </c>
      <c r="F69" s="86">
        <f t="shared" si="17"/>
        <v>6184</v>
      </c>
      <c r="G69" s="86">
        <f t="shared" si="22"/>
        <v>14781</v>
      </c>
      <c r="H69" s="86">
        <f t="shared" si="18"/>
        <v>4094</v>
      </c>
      <c r="I69" s="86">
        <f>I50</f>
        <v>6008</v>
      </c>
      <c r="J69" s="86">
        <f t="shared" si="19"/>
        <v>1664</v>
      </c>
      <c r="K69" s="86">
        <f>E69+G69+I69</f>
        <v>43114</v>
      </c>
      <c r="L69" s="86">
        <f t="shared" si="21"/>
        <v>11942</v>
      </c>
      <c r="M69" s="24"/>
    </row>
    <row r="70" spans="1:13" ht="30" customHeight="1">
      <c r="A70" s="21" t="s">
        <v>38</v>
      </c>
      <c r="B70" s="22" t="s">
        <v>39</v>
      </c>
      <c r="C70" s="72">
        <v>0.554</v>
      </c>
      <c r="D70" s="22" t="s">
        <v>30</v>
      </c>
      <c r="E70" s="86">
        <f>E51</f>
        <v>19656</v>
      </c>
      <c r="F70" s="86">
        <f t="shared" si="17"/>
        <v>10889</v>
      </c>
      <c r="G70" s="86">
        <f t="shared" si="22"/>
        <v>14781</v>
      </c>
      <c r="H70" s="86">
        <f t="shared" si="18"/>
        <v>8188</v>
      </c>
      <c r="I70" s="86">
        <f>I51</f>
        <v>9690</v>
      </c>
      <c r="J70" s="86">
        <f t="shared" si="19"/>
        <v>5368</v>
      </c>
      <c r="K70" s="86">
        <f>E70+G70+I70</f>
        <v>44127</v>
      </c>
      <c r="L70" s="86">
        <f t="shared" si="21"/>
        <v>24445</v>
      </c>
      <c r="M70" s="24"/>
    </row>
    <row r="71" spans="1:13" ht="30" customHeight="1">
      <c r="A71" s="21" t="s">
        <v>40</v>
      </c>
      <c r="B71" s="22" t="s">
        <v>41</v>
      </c>
      <c r="C71" s="72">
        <v>0.277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21</v>
      </c>
      <c r="K71" s="86">
        <f>E71+G71+I71</f>
        <v>77</v>
      </c>
      <c r="L71" s="86">
        <f t="shared" si="21"/>
        <v>21</v>
      </c>
      <c r="M71" s="87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10105</v>
      </c>
      <c r="G72" s="84"/>
      <c r="H72" s="84"/>
      <c r="I72" s="94"/>
      <c r="J72" s="94"/>
      <c r="K72" s="94"/>
      <c r="L72" s="86">
        <f t="shared" si="21"/>
        <v>10105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6">
        <v>781</v>
      </c>
      <c r="G73" s="84"/>
      <c r="H73" s="86"/>
      <c r="I73" s="94"/>
      <c r="J73" s="94"/>
      <c r="K73" s="94"/>
      <c r="L73" s="86">
        <f t="shared" si="21"/>
        <v>781</v>
      </c>
      <c r="M73" s="28"/>
    </row>
    <row r="74" spans="1:13" ht="30" customHeight="1">
      <c r="A74" s="25" t="s">
        <v>54</v>
      </c>
      <c r="B74" s="26"/>
      <c r="C74" s="54"/>
      <c r="D74" s="26"/>
      <c r="E74" s="84"/>
      <c r="F74" s="94">
        <f>SUM(F61:F73)</f>
        <v>347723</v>
      </c>
      <c r="G74" s="84"/>
      <c r="H74" s="94">
        <f>SUM(H61:H73)</f>
        <v>44712</v>
      </c>
      <c r="I74" s="94"/>
      <c r="J74" s="94">
        <f>SUM(J61:J73)</f>
        <v>27718</v>
      </c>
      <c r="K74" s="94"/>
      <c r="L74" s="86">
        <f t="shared" si="21"/>
        <v>420153</v>
      </c>
      <c r="M74" s="28"/>
    </row>
    <row r="75" spans="1:13" ht="30" customHeight="1">
      <c r="A75" s="25"/>
      <c r="B75" s="26"/>
      <c r="C75" s="54"/>
      <c r="D75" s="26"/>
      <c r="E75" s="84"/>
      <c r="F75" s="94"/>
      <c r="G75" s="84"/>
      <c r="H75" s="94"/>
      <c r="I75" s="94"/>
      <c r="J75" s="94"/>
      <c r="K75" s="94"/>
      <c r="L75" s="94"/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9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246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100</v>
      </c>
      <c r="B80" s="46" t="str">
        <f>B61</f>
        <v>나무숲복원용</v>
      </c>
      <c r="C80" s="48">
        <v>440</v>
      </c>
      <c r="D80" s="22" t="s">
        <v>31</v>
      </c>
      <c r="E80" s="86">
        <f>E61</f>
        <v>840</v>
      </c>
      <c r="F80" s="86">
        <f aca="true" t="shared" si="23" ref="F80:F90">INT(E80*C80)</f>
        <v>369600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85">E80+G80+I80</f>
        <v>840</v>
      </c>
      <c r="L80" s="86">
        <f aca="true" t="shared" si="27" ref="L80:L93">+J80+H80+F80</f>
        <v>369600</v>
      </c>
      <c r="M80" s="62"/>
    </row>
    <row r="81" spans="1:13" ht="30" customHeight="1">
      <c r="A81" s="21" t="s">
        <v>101</v>
      </c>
      <c r="B81" s="46" t="s">
        <v>51</v>
      </c>
      <c r="C81" s="48">
        <v>80</v>
      </c>
      <c r="D81" s="22" t="s">
        <v>32</v>
      </c>
      <c r="E81" s="86">
        <f>E62</f>
        <v>40</v>
      </c>
      <c r="F81" s="86">
        <f t="shared" si="23"/>
        <v>3200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3200</v>
      </c>
      <c r="M81" s="62"/>
    </row>
    <row r="82" spans="1:13" ht="30" customHeight="1">
      <c r="A82" s="21" t="s">
        <v>102</v>
      </c>
      <c r="B82" s="75" t="str">
        <f>B80</f>
        <v>나무숲복원용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0.061</v>
      </c>
      <c r="D83" s="22" t="s">
        <v>16</v>
      </c>
      <c r="E83" s="85"/>
      <c r="F83" s="85">
        <f t="shared" si="23"/>
        <v>0</v>
      </c>
      <c r="G83" s="86">
        <f aca="true" t="shared" si="28" ref="G83:G89">G64</f>
        <v>80830</v>
      </c>
      <c r="H83" s="86">
        <f t="shared" si="24"/>
        <v>4930</v>
      </c>
      <c r="I83" s="85"/>
      <c r="J83" s="85">
        <f t="shared" si="25"/>
        <v>0</v>
      </c>
      <c r="K83" s="86">
        <f t="shared" si="26"/>
        <v>80830</v>
      </c>
      <c r="L83" s="86">
        <f t="shared" si="27"/>
        <v>4930</v>
      </c>
      <c r="M83" s="44"/>
    </row>
    <row r="84" spans="1:13" ht="30" customHeight="1">
      <c r="A84" s="21" t="s">
        <v>17</v>
      </c>
      <c r="B84" s="22"/>
      <c r="C84" s="72">
        <v>0.121</v>
      </c>
      <c r="D84" s="22" t="s">
        <v>16</v>
      </c>
      <c r="E84" s="85"/>
      <c r="F84" s="85">
        <f t="shared" si="23"/>
        <v>0</v>
      </c>
      <c r="G84" s="86">
        <f t="shared" si="28"/>
        <v>80531</v>
      </c>
      <c r="H84" s="86">
        <f t="shared" si="24"/>
        <v>9744</v>
      </c>
      <c r="I84" s="85"/>
      <c r="J84" s="85">
        <f t="shared" si="25"/>
        <v>0</v>
      </c>
      <c r="K84" s="86">
        <f t="shared" si="26"/>
        <v>80531</v>
      </c>
      <c r="L84" s="86">
        <f t="shared" si="27"/>
        <v>9744</v>
      </c>
      <c r="M84" s="24"/>
    </row>
    <row r="85" spans="1:13" ht="30" customHeight="1">
      <c r="A85" s="21" t="s">
        <v>18</v>
      </c>
      <c r="B85" s="22"/>
      <c r="C85" s="72">
        <v>0.279</v>
      </c>
      <c r="D85" s="22" t="s">
        <v>16</v>
      </c>
      <c r="E85" s="85"/>
      <c r="F85" s="85">
        <f t="shared" si="23"/>
        <v>0</v>
      </c>
      <c r="G85" s="86">
        <f t="shared" si="28"/>
        <v>60547</v>
      </c>
      <c r="H85" s="86">
        <f t="shared" si="24"/>
        <v>16892</v>
      </c>
      <c r="I85" s="85"/>
      <c r="J85" s="85">
        <f t="shared" si="25"/>
        <v>0</v>
      </c>
      <c r="K85" s="86">
        <f t="shared" si="26"/>
        <v>60547</v>
      </c>
      <c r="L85" s="86">
        <f t="shared" si="27"/>
        <v>16892</v>
      </c>
      <c r="M85" s="24"/>
    </row>
    <row r="86" spans="1:13" ht="30" customHeight="1">
      <c r="A86" s="21" t="s">
        <v>34</v>
      </c>
      <c r="B86" s="22" t="s">
        <v>52</v>
      </c>
      <c r="C86" s="72">
        <v>0.369</v>
      </c>
      <c r="D86" s="22" t="s">
        <v>30</v>
      </c>
      <c r="E86" s="86">
        <f>E67</f>
        <v>11127</v>
      </c>
      <c r="F86" s="86">
        <f t="shared" si="23"/>
        <v>4105</v>
      </c>
      <c r="G86" s="86">
        <f t="shared" si="28"/>
        <v>13681</v>
      </c>
      <c r="H86" s="86">
        <f t="shared" si="24"/>
        <v>5048</v>
      </c>
      <c r="I86" s="86">
        <f>I67</f>
        <v>63069</v>
      </c>
      <c r="J86" s="86">
        <f t="shared" si="25"/>
        <v>23272</v>
      </c>
      <c r="K86" s="86">
        <f>E86+G86+I86</f>
        <v>87877</v>
      </c>
      <c r="L86" s="86">
        <f t="shared" si="27"/>
        <v>32425</v>
      </c>
      <c r="M86" s="24"/>
    </row>
    <row r="87" spans="1:13" ht="30" customHeight="1">
      <c r="A87" s="21" t="s">
        <v>35</v>
      </c>
      <c r="B87" s="22" t="s">
        <v>36</v>
      </c>
      <c r="C87" s="72">
        <v>0.369</v>
      </c>
      <c r="D87" s="22" t="s">
        <v>55</v>
      </c>
      <c r="E87" s="86">
        <f>E68</f>
        <v>11127</v>
      </c>
      <c r="F87" s="86">
        <f t="shared" si="23"/>
        <v>4105</v>
      </c>
      <c r="G87" s="86">
        <f t="shared" si="28"/>
        <v>14781</v>
      </c>
      <c r="H87" s="86">
        <f t="shared" si="24"/>
        <v>5454</v>
      </c>
      <c r="I87" s="86">
        <f>I68</f>
        <v>11537</v>
      </c>
      <c r="J87" s="86">
        <f t="shared" si="25"/>
        <v>4257</v>
      </c>
      <c r="K87" s="86">
        <f>E87+G87+I87</f>
        <v>37445</v>
      </c>
      <c r="L87" s="86">
        <f t="shared" si="27"/>
        <v>13816</v>
      </c>
      <c r="M87" s="24"/>
    </row>
    <row r="88" spans="1:13" ht="30" customHeight="1">
      <c r="A88" s="21" t="s">
        <v>45</v>
      </c>
      <c r="B88" s="22" t="s">
        <v>37</v>
      </c>
      <c r="C88" s="72">
        <v>0.369</v>
      </c>
      <c r="D88" s="22" t="s">
        <v>30</v>
      </c>
      <c r="E88" s="86">
        <f>E69</f>
        <v>22325</v>
      </c>
      <c r="F88" s="86">
        <f t="shared" si="23"/>
        <v>8237</v>
      </c>
      <c r="G88" s="86">
        <f t="shared" si="28"/>
        <v>14781</v>
      </c>
      <c r="H88" s="86">
        <f t="shared" si="24"/>
        <v>5454</v>
      </c>
      <c r="I88" s="86">
        <f>I69</f>
        <v>6008</v>
      </c>
      <c r="J88" s="86">
        <f t="shared" si="25"/>
        <v>2216</v>
      </c>
      <c r="K88" s="86">
        <f>E88+G88+I88</f>
        <v>43114</v>
      </c>
      <c r="L88" s="86">
        <f t="shared" si="27"/>
        <v>15907</v>
      </c>
      <c r="M88" s="24"/>
    </row>
    <row r="89" spans="1:13" ht="30" customHeight="1">
      <c r="A89" s="21" t="s">
        <v>38</v>
      </c>
      <c r="B89" s="22" t="s">
        <v>39</v>
      </c>
      <c r="C89" s="72">
        <v>0.641</v>
      </c>
      <c r="D89" s="22" t="s">
        <v>30</v>
      </c>
      <c r="E89" s="86">
        <f>E70</f>
        <v>19656</v>
      </c>
      <c r="F89" s="86">
        <f t="shared" si="23"/>
        <v>12599</v>
      </c>
      <c r="G89" s="86">
        <f t="shared" si="28"/>
        <v>14781</v>
      </c>
      <c r="H89" s="86">
        <f t="shared" si="24"/>
        <v>9474</v>
      </c>
      <c r="I89" s="86">
        <f>I70</f>
        <v>9690</v>
      </c>
      <c r="J89" s="86">
        <f t="shared" si="25"/>
        <v>6211</v>
      </c>
      <c r="K89" s="86">
        <f>E89+G89+I89</f>
        <v>44127</v>
      </c>
      <c r="L89" s="86">
        <f t="shared" si="27"/>
        <v>28284</v>
      </c>
      <c r="M89" s="24"/>
    </row>
    <row r="90" spans="1:13" ht="30" customHeight="1">
      <c r="A90" s="21" t="s">
        <v>40</v>
      </c>
      <c r="B90" s="22" t="s">
        <v>41</v>
      </c>
      <c r="C90" s="72">
        <v>0.369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28</v>
      </c>
      <c r="K90" s="86">
        <f>E90+G90+I90</f>
        <v>77</v>
      </c>
      <c r="L90" s="86">
        <f t="shared" si="27"/>
        <v>28</v>
      </c>
      <c r="M90" s="24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13075</v>
      </c>
      <c r="G91" s="84"/>
      <c r="H91" s="84"/>
      <c r="I91" s="94"/>
      <c r="J91" s="94"/>
      <c r="K91" s="94"/>
      <c r="L91" s="86">
        <f t="shared" si="27"/>
        <v>13075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996</v>
      </c>
      <c r="G92" s="84"/>
      <c r="H92" s="86"/>
      <c r="I92" s="94"/>
      <c r="J92" s="94"/>
      <c r="K92" s="94"/>
      <c r="L92" s="86">
        <f t="shared" si="27"/>
        <v>996</v>
      </c>
      <c r="M92" s="28"/>
    </row>
    <row r="93" spans="1:13" ht="30" customHeight="1">
      <c r="A93" s="25" t="s">
        <v>54</v>
      </c>
      <c r="B93" s="26"/>
      <c r="C93" s="54"/>
      <c r="D93" s="26"/>
      <c r="E93" s="84"/>
      <c r="F93" s="94">
        <f>SUM(F80:F92)</f>
        <v>449917</v>
      </c>
      <c r="G93" s="84"/>
      <c r="H93" s="94">
        <f>SUM(H80:H92)</f>
        <v>56996</v>
      </c>
      <c r="I93" s="94"/>
      <c r="J93" s="94">
        <f>SUM(J80:J92)</f>
        <v>35984</v>
      </c>
      <c r="K93" s="94"/>
      <c r="L93" s="86">
        <f t="shared" si="27"/>
        <v>542897</v>
      </c>
      <c r="M93" s="28"/>
    </row>
    <row r="94" spans="1:13" ht="30" customHeight="1">
      <c r="A94" s="25"/>
      <c r="B94" s="26"/>
      <c r="C94" s="54"/>
      <c r="D94" s="26"/>
      <c r="E94" s="84"/>
      <c r="F94" s="94"/>
      <c r="G94" s="84"/>
      <c r="H94" s="94"/>
      <c r="I94" s="94"/>
      <c r="J94" s="94"/>
      <c r="K94" s="94"/>
      <c r="L94" s="94"/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84"/>
      <c r="G96" s="84"/>
      <c r="H96" s="84"/>
      <c r="I96" s="84"/>
      <c r="J96" s="84"/>
      <c r="K96" s="84"/>
      <c r="L96" s="8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247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100</v>
      </c>
      <c r="B99" s="46" t="str">
        <f>B80</f>
        <v>나무숲복원용</v>
      </c>
      <c r="C99" s="48">
        <v>550</v>
      </c>
      <c r="D99" s="22" t="s">
        <v>31</v>
      </c>
      <c r="E99" s="86">
        <f>E80</f>
        <v>840</v>
      </c>
      <c r="F99" s="86">
        <f aca="true" t="shared" si="29" ref="F99:F109">INT(E99*C99)</f>
        <v>462000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4">E99+G99+I99</f>
        <v>840</v>
      </c>
      <c r="L99" s="86">
        <f aca="true" t="shared" si="33" ref="L99:L112">+J99+H99+F99</f>
        <v>462000</v>
      </c>
      <c r="M99" s="62"/>
    </row>
    <row r="100" spans="1:13" ht="30" customHeight="1">
      <c r="A100" s="21" t="s">
        <v>101</v>
      </c>
      <c r="B100" s="46" t="s">
        <v>51</v>
      </c>
      <c r="C100" s="48">
        <v>100</v>
      </c>
      <c r="D100" s="22" t="s">
        <v>32</v>
      </c>
      <c r="E100" s="86">
        <f>E81</f>
        <v>40</v>
      </c>
      <c r="F100" s="86">
        <f t="shared" si="29"/>
        <v>4000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4000</v>
      </c>
      <c r="M100" s="62"/>
    </row>
    <row r="101" spans="1:13" ht="30" customHeight="1">
      <c r="A101" s="21" t="s">
        <v>102</v>
      </c>
      <c r="B101" s="75" t="str">
        <f>B99</f>
        <v>나무숲복원용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0.076</v>
      </c>
      <c r="D102" s="22" t="s">
        <v>16</v>
      </c>
      <c r="E102" s="85"/>
      <c r="F102" s="85">
        <f t="shared" si="29"/>
        <v>0</v>
      </c>
      <c r="G102" s="86">
        <f aca="true" t="shared" si="34" ref="G102:G108">G83</f>
        <v>80830</v>
      </c>
      <c r="H102" s="86">
        <f t="shared" si="30"/>
        <v>6143</v>
      </c>
      <c r="I102" s="85"/>
      <c r="J102" s="85">
        <f t="shared" si="31"/>
        <v>0</v>
      </c>
      <c r="K102" s="86">
        <f t="shared" si="32"/>
        <v>80830</v>
      </c>
      <c r="L102" s="86">
        <f t="shared" si="33"/>
        <v>6143</v>
      </c>
      <c r="M102" s="44"/>
    </row>
    <row r="103" spans="1:13" ht="30" customHeight="1">
      <c r="A103" s="21" t="s">
        <v>17</v>
      </c>
      <c r="B103" s="22"/>
      <c r="C103" s="72">
        <v>0.151</v>
      </c>
      <c r="D103" s="22" t="s">
        <v>16</v>
      </c>
      <c r="E103" s="85"/>
      <c r="F103" s="85">
        <f t="shared" si="29"/>
        <v>0</v>
      </c>
      <c r="G103" s="86">
        <f t="shared" si="34"/>
        <v>80531</v>
      </c>
      <c r="H103" s="86">
        <f t="shared" si="30"/>
        <v>12160</v>
      </c>
      <c r="I103" s="85"/>
      <c r="J103" s="85">
        <f t="shared" si="31"/>
        <v>0</v>
      </c>
      <c r="K103" s="86">
        <f t="shared" si="32"/>
        <v>80531</v>
      </c>
      <c r="L103" s="86">
        <f t="shared" si="33"/>
        <v>12160</v>
      </c>
      <c r="M103" s="24"/>
    </row>
    <row r="104" spans="1:13" ht="30" customHeight="1">
      <c r="A104" s="21" t="s">
        <v>18</v>
      </c>
      <c r="B104" s="22"/>
      <c r="C104" s="72">
        <v>0.335</v>
      </c>
      <c r="D104" s="22" t="s">
        <v>16</v>
      </c>
      <c r="E104" s="85"/>
      <c r="F104" s="85">
        <f t="shared" si="29"/>
        <v>0</v>
      </c>
      <c r="G104" s="86">
        <f t="shared" si="34"/>
        <v>60547</v>
      </c>
      <c r="H104" s="86">
        <f t="shared" si="30"/>
        <v>20283</v>
      </c>
      <c r="I104" s="85"/>
      <c r="J104" s="85">
        <f t="shared" si="31"/>
        <v>0</v>
      </c>
      <c r="K104" s="86">
        <f t="shared" si="32"/>
        <v>60547</v>
      </c>
      <c r="L104" s="86">
        <f t="shared" si="33"/>
        <v>20283</v>
      </c>
      <c r="M104" s="24"/>
    </row>
    <row r="105" spans="1:13" ht="30" customHeight="1">
      <c r="A105" s="21" t="s">
        <v>34</v>
      </c>
      <c r="B105" s="22" t="s">
        <v>52</v>
      </c>
      <c r="C105" s="72">
        <v>0.461</v>
      </c>
      <c r="D105" s="22" t="s">
        <v>30</v>
      </c>
      <c r="E105" s="86">
        <f>E86</f>
        <v>11127</v>
      </c>
      <c r="F105" s="86">
        <f t="shared" si="29"/>
        <v>5129</v>
      </c>
      <c r="G105" s="86">
        <f t="shared" si="34"/>
        <v>13681</v>
      </c>
      <c r="H105" s="86">
        <f t="shared" si="30"/>
        <v>6306</v>
      </c>
      <c r="I105" s="86">
        <f>I86</f>
        <v>63069</v>
      </c>
      <c r="J105" s="86">
        <f t="shared" si="31"/>
        <v>29074</v>
      </c>
      <c r="K105" s="86">
        <f>E105+G105+I105</f>
        <v>87877</v>
      </c>
      <c r="L105" s="86">
        <f t="shared" si="33"/>
        <v>40509</v>
      </c>
      <c r="M105" s="24"/>
    </row>
    <row r="106" spans="1:13" ht="30" customHeight="1">
      <c r="A106" s="21" t="s">
        <v>35</v>
      </c>
      <c r="B106" s="22" t="s">
        <v>36</v>
      </c>
      <c r="C106" s="72">
        <v>0.461</v>
      </c>
      <c r="D106" s="22" t="s">
        <v>30</v>
      </c>
      <c r="E106" s="86">
        <f>E87</f>
        <v>11127</v>
      </c>
      <c r="F106" s="86">
        <f t="shared" si="29"/>
        <v>5129</v>
      </c>
      <c r="G106" s="86">
        <f t="shared" si="34"/>
        <v>14781</v>
      </c>
      <c r="H106" s="86">
        <f t="shared" si="30"/>
        <v>6814</v>
      </c>
      <c r="I106" s="86">
        <f>I87</f>
        <v>11537</v>
      </c>
      <c r="J106" s="86">
        <f t="shared" si="31"/>
        <v>5318</v>
      </c>
      <c r="K106" s="86">
        <f>E106+G106+I106</f>
        <v>37445</v>
      </c>
      <c r="L106" s="86">
        <f t="shared" si="33"/>
        <v>17261</v>
      </c>
      <c r="M106" s="24"/>
    </row>
    <row r="107" spans="1:13" ht="30" customHeight="1">
      <c r="A107" s="21" t="s">
        <v>45</v>
      </c>
      <c r="B107" s="22" t="s">
        <v>37</v>
      </c>
      <c r="C107" s="72">
        <v>0.461</v>
      </c>
      <c r="D107" s="22" t="s">
        <v>30</v>
      </c>
      <c r="E107" s="86">
        <f>E88</f>
        <v>22325</v>
      </c>
      <c r="F107" s="86">
        <f t="shared" si="29"/>
        <v>10291</v>
      </c>
      <c r="G107" s="86">
        <f t="shared" si="34"/>
        <v>14781</v>
      </c>
      <c r="H107" s="86">
        <f t="shared" si="30"/>
        <v>6814</v>
      </c>
      <c r="I107" s="86">
        <f>I88</f>
        <v>6008</v>
      </c>
      <c r="J107" s="86">
        <f t="shared" si="31"/>
        <v>2769</v>
      </c>
      <c r="K107" s="86">
        <f>E107+G107+I107</f>
        <v>43114</v>
      </c>
      <c r="L107" s="86">
        <f t="shared" si="33"/>
        <v>19874</v>
      </c>
      <c r="M107" s="24"/>
    </row>
    <row r="108" spans="1:13" ht="30" customHeight="1">
      <c r="A108" s="21" t="s">
        <v>38</v>
      </c>
      <c r="B108" s="22" t="s">
        <v>39</v>
      </c>
      <c r="C108" s="72">
        <v>0.728</v>
      </c>
      <c r="D108" s="22" t="s">
        <v>30</v>
      </c>
      <c r="E108" s="86">
        <f>E89</f>
        <v>19656</v>
      </c>
      <c r="F108" s="86">
        <f t="shared" si="29"/>
        <v>14309</v>
      </c>
      <c r="G108" s="86">
        <f t="shared" si="34"/>
        <v>14781</v>
      </c>
      <c r="H108" s="86">
        <f t="shared" si="30"/>
        <v>10760</v>
      </c>
      <c r="I108" s="86">
        <f>I89</f>
        <v>9690</v>
      </c>
      <c r="J108" s="86">
        <f t="shared" si="31"/>
        <v>7054</v>
      </c>
      <c r="K108" s="86">
        <f>E108+G108+I108</f>
        <v>44127</v>
      </c>
      <c r="L108" s="86">
        <f t="shared" si="33"/>
        <v>32123</v>
      </c>
      <c r="M108" s="24"/>
    </row>
    <row r="109" spans="1:13" ht="30" customHeight="1">
      <c r="A109" s="21" t="s">
        <v>40</v>
      </c>
      <c r="B109" s="22" t="s">
        <v>41</v>
      </c>
      <c r="C109" s="72">
        <v>0.461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35</v>
      </c>
      <c r="K109" s="86">
        <f>E109+G109+I109</f>
        <v>77</v>
      </c>
      <c r="L109" s="86">
        <f t="shared" si="33"/>
        <v>35</v>
      </c>
      <c r="M109" s="24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16045</v>
      </c>
      <c r="G110" s="84"/>
      <c r="H110" s="84"/>
      <c r="I110" s="94"/>
      <c r="J110" s="94"/>
      <c r="K110" s="94"/>
      <c r="L110" s="86">
        <f t="shared" si="33"/>
        <v>16045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1210</v>
      </c>
      <c r="G111" s="84"/>
      <c r="H111" s="86"/>
      <c r="I111" s="94"/>
      <c r="J111" s="94"/>
      <c r="K111" s="94"/>
      <c r="L111" s="86">
        <f t="shared" si="33"/>
        <v>1210</v>
      </c>
      <c r="M111" s="28"/>
    </row>
    <row r="112" spans="1:13" ht="30" customHeight="1">
      <c r="A112" s="25" t="s">
        <v>54</v>
      </c>
      <c r="B112" s="26"/>
      <c r="C112" s="54"/>
      <c r="D112" s="26"/>
      <c r="E112" s="84"/>
      <c r="F112" s="94">
        <f>SUM(F99:F111)</f>
        <v>552113</v>
      </c>
      <c r="G112" s="84"/>
      <c r="H112" s="94">
        <f>SUM(H99:H111)</f>
        <v>69280</v>
      </c>
      <c r="I112" s="94"/>
      <c r="J112" s="94">
        <f>SUM(J99:J111)</f>
        <v>44250</v>
      </c>
      <c r="K112" s="94"/>
      <c r="L112" s="86">
        <f t="shared" si="33"/>
        <v>665643</v>
      </c>
      <c r="M112" s="28"/>
    </row>
    <row r="113" spans="1:13" ht="30" customHeight="1">
      <c r="A113" s="25"/>
      <c r="B113" s="26"/>
      <c r="C113" s="54"/>
      <c r="D113" s="26"/>
      <c r="E113" s="84"/>
      <c r="F113" s="94"/>
      <c r="G113" s="84"/>
      <c r="H113" s="94"/>
      <c r="I113" s="94"/>
      <c r="J113" s="94"/>
      <c r="K113" s="94"/>
      <c r="L113" s="94"/>
      <c r="M113" s="28"/>
    </row>
    <row r="114" spans="1:13" ht="30" customHeight="1">
      <c r="A114" s="25"/>
      <c r="B114" s="26"/>
      <c r="C114" s="54"/>
      <c r="D114" s="26"/>
      <c r="E114" s="84"/>
      <c r="F114" s="94"/>
      <c r="G114" s="84"/>
      <c r="H114" s="94"/>
      <c r="I114" s="94"/>
      <c r="J114" s="94"/>
      <c r="K114" s="94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94"/>
      <c r="H115" s="94"/>
      <c r="I115" s="94"/>
      <c r="J115" s="94"/>
      <c r="K115" s="94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95"/>
      <c r="J116" s="95"/>
      <c r="K116" s="95"/>
      <c r="L116" s="95"/>
      <c r="M116" s="32"/>
    </row>
    <row r="117" spans="1:13" ht="30" customHeight="1">
      <c r="A117" s="17" t="s">
        <v>248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100</v>
      </c>
      <c r="B118" s="46" t="str">
        <f>B99</f>
        <v>나무숲복원용</v>
      </c>
      <c r="C118" s="48">
        <v>770</v>
      </c>
      <c r="D118" s="22" t="s">
        <v>31</v>
      </c>
      <c r="E118" s="86">
        <f>E99</f>
        <v>840</v>
      </c>
      <c r="F118" s="86">
        <f aca="true" t="shared" si="35" ref="F118:F128">INT(E118*C118)</f>
        <v>646800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3">E118+G118+I118</f>
        <v>840</v>
      </c>
      <c r="L118" s="86">
        <f aca="true" t="shared" si="39" ref="L118:L131">+J118+H118+F118</f>
        <v>646800</v>
      </c>
      <c r="M118" s="62"/>
    </row>
    <row r="119" spans="1:13" ht="30" customHeight="1">
      <c r="A119" s="21" t="s">
        <v>101</v>
      </c>
      <c r="B119" s="46" t="s">
        <v>51</v>
      </c>
      <c r="C119" s="48">
        <v>140</v>
      </c>
      <c r="D119" s="22" t="s">
        <v>32</v>
      </c>
      <c r="E119" s="86">
        <f>E100</f>
        <v>40</v>
      </c>
      <c r="F119" s="86">
        <f t="shared" si="35"/>
        <v>5600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5600</v>
      </c>
      <c r="M119" s="62"/>
    </row>
    <row r="120" spans="1:13" ht="30" customHeight="1">
      <c r="A120" s="21" t="s">
        <v>102</v>
      </c>
      <c r="B120" s="75" t="str">
        <f>B118</f>
        <v>나무숲복원용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0.106</v>
      </c>
      <c r="D121" s="22" t="s">
        <v>16</v>
      </c>
      <c r="E121" s="85"/>
      <c r="F121" s="85">
        <f t="shared" si="35"/>
        <v>0</v>
      </c>
      <c r="G121" s="86">
        <f aca="true" t="shared" si="40" ref="G121:G127">G102</f>
        <v>80830</v>
      </c>
      <c r="H121" s="86">
        <f t="shared" si="36"/>
        <v>8567</v>
      </c>
      <c r="I121" s="85"/>
      <c r="J121" s="85">
        <f t="shared" si="37"/>
        <v>0</v>
      </c>
      <c r="K121" s="86">
        <f t="shared" si="38"/>
        <v>80830</v>
      </c>
      <c r="L121" s="86">
        <f t="shared" si="39"/>
        <v>8567</v>
      </c>
      <c r="M121" s="44"/>
    </row>
    <row r="122" spans="1:13" ht="30" customHeight="1">
      <c r="A122" s="21" t="s">
        <v>17</v>
      </c>
      <c r="B122" s="22"/>
      <c r="C122" s="72">
        <v>0.211</v>
      </c>
      <c r="D122" s="22" t="s">
        <v>16</v>
      </c>
      <c r="E122" s="85"/>
      <c r="F122" s="85">
        <f t="shared" si="35"/>
        <v>0</v>
      </c>
      <c r="G122" s="86">
        <f t="shared" si="40"/>
        <v>80531</v>
      </c>
      <c r="H122" s="86">
        <f t="shared" si="36"/>
        <v>16992</v>
      </c>
      <c r="I122" s="85"/>
      <c r="J122" s="85">
        <f t="shared" si="37"/>
        <v>0</v>
      </c>
      <c r="K122" s="86">
        <f t="shared" si="38"/>
        <v>80531</v>
      </c>
      <c r="L122" s="86">
        <f t="shared" si="39"/>
        <v>16992</v>
      </c>
      <c r="M122" s="24"/>
    </row>
    <row r="123" spans="1:13" ht="30" customHeight="1">
      <c r="A123" s="21" t="s">
        <v>18</v>
      </c>
      <c r="B123" s="22"/>
      <c r="C123" s="72">
        <v>0.447</v>
      </c>
      <c r="D123" s="22" t="s">
        <v>16</v>
      </c>
      <c r="E123" s="85"/>
      <c r="F123" s="85">
        <f t="shared" si="35"/>
        <v>0</v>
      </c>
      <c r="G123" s="86">
        <f t="shared" si="40"/>
        <v>60547</v>
      </c>
      <c r="H123" s="86">
        <f t="shared" si="36"/>
        <v>27064</v>
      </c>
      <c r="I123" s="85"/>
      <c r="J123" s="85">
        <f t="shared" si="37"/>
        <v>0</v>
      </c>
      <c r="K123" s="86">
        <f t="shared" si="38"/>
        <v>60547</v>
      </c>
      <c r="L123" s="86">
        <f t="shared" si="39"/>
        <v>27064</v>
      </c>
      <c r="M123" s="24"/>
    </row>
    <row r="124" spans="1:13" ht="30" customHeight="1">
      <c r="A124" s="21" t="s">
        <v>34</v>
      </c>
      <c r="B124" s="22" t="s">
        <v>52</v>
      </c>
      <c r="C124" s="72">
        <v>0.645</v>
      </c>
      <c r="D124" s="22" t="s">
        <v>30</v>
      </c>
      <c r="E124" s="86">
        <f>E105</f>
        <v>11127</v>
      </c>
      <c r="F124" s="86">
        <f t="shared" si="35"/>
        <v>7176</v>
      </c>
      <c r="G124" s="86">
        <f t="shared" si="40"/>
        <v>13681</v>
      </c>
      <c r="H124" s="86">
        <f t="shared" si="36"/>
        <v>8824</v>
      </c>
      <c r="I124" s="86">
        <f>I105</f>
        <v>63069</v>
      </c>
      <c r="J124" s="86">
        <f t="shared" si="37"/>
        <v>40679</v>
      </c>
      <c r="K124" s="86">
        <f>E124+G124+I124</f>
        <v>87877</v>
      </c>
      <c r="L124" s="86">
        <f t="shared" si="39"/>
        <v>56679</v>
      </c>
      <c r="M124" s="24"/>
    </row>
    <row r="125" spans="1:13" ht="30" customHeight="1">
      <c r="A125" s="21" t="s">
        <v>35</v>
      </c>
      <c r="B125" s="22" t="s">
        <v>36</v>
      </c>
      <c r="C125" s="72">
        <v>0.645</v>
      </c>
      <c r="D125" s="22" t="s">
        <v>30</v>
      </c>
      <c r="E125" s="86">
        <f>E106</f>
        <v>11127</v>
      </c>
      <c r="F125" s="86">
        <f t="shared" si="35"/>
        <v>7176</v>
      </c>
      <c r="G125" s="86">
        <f t="shared" si="40"/>
        <v>14781</v>
      </c>
      <c r="H125" s="86">
        <f t="shared" si="36"/>
        <v>9533</v>
      </c>
      <c r="I125" s="86">
        <f>I106</f>
        <v>11537</v>
      </c>
      <c r="J125" s="86">
        <f t="shared" si="37"/>
        <v>7441</v>
      </c>
      <c r="K125" s="86">
        <f>E125+G125+I125</f>
        <v>37445</v>
      </c>
      <c r="L125" s="86">
        <f t="shared" si="39"/>
        <v>24150</v>
      </c>
      <c r="M125" s="24"/>
    </row>
    <row r="126" spans="1:13" ht="30" customHeight="1">
      <c r="A126" s="21" t="s">
        <v>45</v>
      </c>
      <c r="B126" s="22" t="s">
        <v>37</v>
      </c>
      <c r="C126" s="72">
        <v>0.645</v>
      </c>
      <c r="D126" s="22" t="s">
        <v>30</v>
      </c>
      <c r="E126" s="86">
        <f>E107</f>
        <v>22325</v>
      </c>
      <c r="F126" s="86">
        <f t="shared" si="35"/>
        <v>14399</v>
      </c>
      <c r="G126" s="86">
        <f t="shared" si="40"/>
        <v>14781</v>
      </c>
      <c r="H126" s="86">
        <f t="shared" si="36"/>
        <v>9533</v>
      </c>
      <c r="I126" s="86">
        <f>I107</f>
        <v>6008</v>
      </c>
      <c r="J126" s="86">
        <f t="shared" si="37"/>
        <v>3875</v>
      </c>
      <c r="K126" s="86">
        <f>E126+G126+I126</f>
        <v>43114</v>
      </c>
      <c r="L126" s="86">
        <f t="shared" si="39"/>
        <v>27807</v>
      </c>
      <c r="M126" s="24"/>
    </row>
    <row r="127" spans="1:13" ht="30" customHeight="1">
      <c r="A127" s="21" t="s">
        <v>38</v>
      </c>
      <c r="B127" s="22" t="s">
        <v>39</v>
      </c>
      <c r="C127" s="72">
        <v>0.902</v>
      </c>
      <c r="D127" s="22" t="s">
        <v>30</v>
      </c>
      <c r="E127" s="86">
        <f>E108</f>
        <v>19656</v>
      </c>
      <c r="F127" s="86">
        <f t="shared" si="35"/>
        <v>17729</v>
      </c>
      <c r="G127" s="86">
        <f t="shared" si="40"/>
        <v>14781</v>
      </c>
      <c r="H127" s="86">
        <f t="shared" si="36"/>
        <v>13332</v>
      </c>
      <c r="I127" s="86">
        <f>I108</f>
        <v>9690</v>
      </c>
      <c r="J127" s="86">
        <f t="shared" si="37"/>
        <v>8740</v>
      </c>
      <c r="K127" s="86">
        <f>E127+G127+I127</f>
        <v>44127</v>
      </c>
      <c r="L127" s="86">
        <f t="shared" si="39"/>
        <v>39801</v>
      </c>
      <c r="M127" s="24"/>
    </row>
    <row r="128" spans="1:13" ht="30" customHeight="1">
      <c r="A128" s="21" t="s">
        <v>40</v>
      </c>
      <c r="B128" s="22" t="s">
        <v>41</v>
      </c>
      <c r="C128" s="72">
        <v>0.645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49</v>
      </c>
      <c r="K128" s="86">
        <f>E128+G128+I128</f>
        <v>77</v>
      </c>
      <c r="L128" s="86">
        <f t="shared" si="39"/>
        <v>49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21986</v>
      </c>
      <c r="G129" s="84"/>
      <c r="H129" s="84"/>
      <c r="I129" s="94"/>
      <c r="J129" s="94"/>
      <c r="K129" s="94"/>
      <c r="L129" s="86">
        <f t="shared" si="39"/>
        <v>21986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1639</v>
      </c>
      <c r="G130" s="84"/>
      <c r="H130" s="86"/>
      <c r="I130" s="94"/>
      <c r="J130" s="94"/>
      <c r="K130" s="94"/>
      <c r="L130" s="86">
        <f t="shared" si="39"/>
        <v>1639</v>
      </c>
      <c r="M130" s="28"/>
    </row>
    <row r="131" spans="1:13" ht="30" customHeight="1">
      <c r="A131" s="25" t="s">
        <v>54</v>
      </c>
      <c r="B131" s="26"/>
      <c r="C131" s="54"/>
      <c r="D131" s="26"/>
      <c r="E131" s="84"/>
      <c r="F131" s="94">
        <f>SUM(F118:F130)</f>
        <v>756505</v>
      </c>
      <c r="G131" s="84"/>
      <c r="H131" s="94">
        <f>SUM(H118:H130)</f>
        <v>93845</v>
      </c>
      <c r="I131" s="94"/>
      <c r="J131" s="94">
        <f>SUM(J118:J130)</f>
        <v>60784</v>
      </c>
      <c r="K131" s="94"/>
      <c r="L131" s="86">
        <f t="shared" si="39"/>
        <v>911134</v>
      </c>
      <c r="M131" s="28"/>
    </row>
    <row r="132" spans="1:13" ht="30" customHeight="1">
      <c r="A132" s="25"/>
      <c r="B132" s="26"/>
      <c r="C132" s="54"/>
      <c r="D132" s="26"/>
      <c r="E132" s="84"/>
      <c r="F132" s="94"/>
      <c r="G132" s="84"/>
      <c r="H132" s="94"/>
      <c r="I132" s="94"/>
      <c r="J132" s="94"/>
      <c r="K132" s="94"/>
      <c r="L132" s="94"/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84"/>
      <c r="G134" s="84"/>
      <c r="H134" s="84"/>
      <c r="I134" s="84"/>
      <c r="J134" s="84"/>
      <c r="K134" s="84"/>
      <c r="L134" s="8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&amp;L&amp;"굴림,보통"&lt;자연표토복원공법&gt;&amp;R&amp;"굴림,보통"&lt;2008년도 상반기&gt;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SEC</cp:lastModifiedBy>
  <cp:lastPrinted>2008-02-01T08:40:39Z</cp:lastPrinted>
  <dcterms:created xsi:type="dcterms:W3CDTF">1998-11-14T00:44:27Z</dcterms:created>
  <dcterms:modified xsi:type="dcterms:W3CDTF">2008-07-02T01:45:42Z</dcterms:modified>
  <cp:category/>
  <cp:version/>
  <cp:contentType/>
  <cp:contentStatus/>
</cp:coreProperties>
</file>